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L:\KloudováV\24046_Městské_lesy_Chrudim_Rodinný_park_ZŘ\Přílohy ZD\Příloha č. 5 ZD - Soupis dodávek, stavebních prací a služeb s VV\"/>
    </mc:Choice>
  </mc:AlternateContent>
  <xr:revisionPtr revIDLastSave="0" documentId="13_ncr:1_{9B11A450-F4CE-4BEC-9597-75D67C875318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Stavba!#REF!</definedName>
    <definedName name="Objednatel" localSheetId="1">Stavba!#REF!</definedName>
    <definedName name="Objekt" localSheetId="1">Stavba!$B$38</definedName>
    <definedName name="_xlnm.Print_Area" localSheetId="3">' Pol'!$A$1:$U$107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Stavba!#REF!</definedName>
    <definedName name="onazev" localSheetId="1">Stavba!#REF!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5" i="12" l="1"/>
  <c r="E53" i="12"/>
  <c r="E51" i="12"/>
  <c r="E47" i="12"/>
  <c r="E45" i="12"/>
  <c r="G64" i="12"/>
  <c r="E72" i="12"/>
  <c r="G72" i="12" s="1"/>
  <c r="E78" i="12"/>
  <c r="G78" i="12"/>
  <c r="M78" i="12" s="1"/>
  <c r="E84" i="12"/>
  <c r="G84" i="12" s="1"/>
  <c r="M84" i="12" s="1"/>
  <c r="G90" i="12"/>
  <c r="G91" i="12"/>
  <c r="M91" i="12" s="1"/>
  <c r="G92" i="12"/>
  <c r="M92" i="12" s="1"/>
  <c r="G93" i="12"/>
  <c r="G94" i="12"/>
  <c r="G95" i="12"/>
  <c r="G96" i="12"/>
  <c r="G97" i="12"/>
  <c r="G98" i="12"/>
  <c r="G99" i="12"/>
  <c r="G100" i="12"/>
  <c r="G101" i="12"/>
  <c r="M101" i="12" s="1"/>
  <c r="G102" i="12"/>
  <c r="E57" i="12"/>
  <c r="E58" i="12"/>
  <c r="G55" i="12"/>
  <c r="M55" i="12" s="1"/>
  <c r="E52" i="12"/>
  <c r="E49" i="12" s="1"/>
  <c r="E54" i="12"/>
  <c r="E46" i="12"/>
  <c r="E43" i="12" s="1"/>
  <c r="E48" i="12"/>
  <c r="E41" i="12"/>
  <c r="E40" i="12" s="1"/>
  <c r="E42" i="12"/>
  <c r="G38" i="12"/>
  <c r="G37" i="12"/>
  <c r="M37" i="12" s="1"/>
  <c r="G36" i="12"/>
  <c r="E22" i="12"/>
  <c r="E24" i="12"/>
  <c r="E19" i="12" s="1"/>
  <c r="E29" i="12"/>
  <c r="E31" i="12"/>
  <c r="E32" i="12" s="1"/>
  <c r="E18" i="12"/>
  <c r="E17" i="12" s="1"/>
  <c r="E30" i="12"/>
  <c r="E25" i="12"/>
  <c r="E23" i="12"/>
  <c r="G8" i="12"/>
  <c r="K9" i="12"/>
  <c r="K8" i="12" s="1"/>
  <c r="U9" i="12"/>
  <c r="U8" i="12" s="1"/>
  <c r="I9" i="12"/>
  <c r="I8" i="12" s="1"/>
  <c r="M9" i="12"/>
  <c r="M8" i="12"/>
  <c r="O9" i="12"/>
  <c r="O8" i="12" s="1"/>
  <c r="Q9" i="12"/>
  <c r="Q8" i="12" s="1"/>
  <c r="K36" i="12"/>
  <c r="K37" i="12"/>
  <c r="K38" i="12"/>
  <c r="M36" i="12"/>
  <c r="M38" i="12"/>
  <c r="U36" i="12"/>
  <c r="U37" i="12"/>
  <c r="U38" i="12"/>
  <c r="I36" i="12"/>
  <c r="I37" i="12"/>
  <c r="I38" i="12"/>
  <c r="O36" i="12"/>
  <c r="O37" i="12"/>
  <c r="O38" i="12"/>
  <c r="Q36" i="12"/>
  <c r="Q37" i="12"/>
  <c r="Q38" i="12"/>
  <c r="I55" i="12"/>
  <c r="K55" i="12"/>
  <c r="Q55" i="12"/>
  <c r="U55" i="12"/>
  <c r="O55" i="12"/>
  <c r="I64" i="12"/>
  <c r="I78" i="12"/>
  <c r="I63" i="12" s="1"/>
  <c r="I84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I102" i="12"/>
  <c r="K64" i="12"/>
  <c r="K78" i="12"/>
  <c r="K63" i="12" s="1"/>
  <c r="K84" i="12"/>
  <c r="K90" i="12"/>
  <c r="K91" i="12"/>
  <c r="K92" i="12"/>
  <c r="K93" i="12"/>
  <c r="K94" i="12"/>
  <c r="K95" i="12"/>
  <c r="K96" i="12"/>
  <c r="K97" i="12"/>
  <c r="K98" i="12"/>
  <c r="K99" i="12"/>
  <c r="K100" i="12"/>
  <c r="K101" i="12"/>
  <c r="K102" i="12"/>
  <c r="M64" i="12"/>
  <c r="O64" i="12"/>
  <c r="O63" i="12" s="1"/>
  <c r="Q64" i="12"/>
  <c r="Q78" i="12"/>
  <c r="Q84" i="12"/>
  <c r="Q90" i="12"/>
  <c r="Q91" i="12"/>
  <c r="Q92" i="12"/>
  <c r="Q93" i="12"/>
  <c r="Q94" i="12"/>
  <c r="Q63" i="12" s="1"/>
  <c r="Q95" i="12"/>
  <c r="Q96" i="12"/>
  <c r="Q97" i="12"/>
  <c r="Q98" i="12"/>
  <c r="Q99" i="12"/>
  <c r="Q100" i="12"/>
  <c r="Q101" i="12"/>
  <c r="Q102" i="12"/>
  <c r="U64" i="12"/>
  <c r="U78" i="12"/>
  <c r="U84" i="12"/>
  <c r="U63" i="12" s="1"/>
  <c r="U90" i="12"/>
  <c r="U91" i="12"/>
  <c r="U92" i="12"/>
  <c r="U93" i="12"/>
  <c r="U94" i="12"/>
  <c r="U95" i="12"/>
  <c r="U96" i="12"/>
  <c r="U97" i="12"/>
  <c r="U98" i="12"/>
  <c r="U99" i="12"/>
  <c r="U100" i="12"/>
  <c r="U101" i="12"/>
  <c r="U102" i="12"/>
  <c r="M90" i="12"/>
  <c r="M93" i="12"/>
  <c r="M94" i="12"/>
  <c r="M95" i="12"/>
  <c r="M96" i="12"/>
  <c r="M97" i="12"/>
  <c r="M98" i="12"/>
  <c r="M99" i="12"/>
  <c r="M100" i="12"/>
  <c r="M102" i="12"/>
  <c r="O78" i="12"/>
  <c r="O84" i="12"/>
  <c r="O90" i="12"/>
  <c r="O91" i="12"/>
  <c r="O92" i="12"/>
  <c r="O93" i="12"/>
  <c r="O94" i="12"/>
  <c r="O95" i="12"/>
  <c r="O96" i="12"/>
  <c r="O97" i="12"/>
  <c r="O98" i="12"/>
  <c r="O99" i="12"/>
  <c r="O100" i="12"/>
  <c r="O101" i="12"/>
  <c r="O102" i="12"/>
  <c r="F40" i="1"/>
  <c r="G40" i="1"/>
  <c r="H40" i="1"/>
  <c r="I40" i="1"/>
  <c r="J39" i="1"/>
  <c r="J40" i="1" s="1"/>
  <c r="J28" i="1"/>
  <c r="J26" i="1"/>
  <c r="G38" i="1"/>
  <c r="F38" i="1"/>
  <c r="J23" i="1"/>
  <c r="J24" i="1"/>
  <c r="J25" i="1"/>
  <c r="J27" i="1"/>
  <c r="E24" i="1"/>
  <c r="E26" i="1"/>
  <c r="M63" i="12" l="1"/>
  <c r="G17" i="12"/>
  <c r="O17" i="12"/>
  <c r="Q17" i="12"/>
  <c r="U17" i="12"/>
  <c r="I17" i="12"/>
  <c r="K17" i="12"/>
  <c r="G63" i="12"/>
  <c r="I51" i="1" s="1"/>
  <c r="I17" i="1" s="1"/>
  <c r="K19" i="12"/>
  <c r="O19" i="12"/>
  <c r="U19" i="12"/>
  <c r="G19" i="12"/>
  <c r="M19" i="12" s="1"/>
  <c r="I19" i="12"/>
  <c r="Q19" i="12"/>
  <c r="G43" i="12"/>
  <c r="M43" i="12" s="1"/>
  <c r="O43" i="12"/>
  <c r="Q43" i="12"/>
  <c r="I43" i="12"/>
  <c r="U43" i="12"/>
  <c r="K43" i="12"/>
  <c r="I40" i="12"/>
  <c r="I39" i="12" s="1"/>
  <c r="K40" i="12"/>
  <c r="K39" i="12" s="1"/>
  <c r="U40" i="12"/>
  <c r="G40" i="12"/>
  <c r="G39" i="12" s="1"/>
  <c r="O40" i="12"/>
  <c r="O39" i="12" s="1"/>
  <c r="Q40" i="12"/>
  <c r="K49" i="12"/>
  <c r="I49" i="12"/>
  <c r="G49" i="12"/>
  <c r="M49" i="12" s="1"/>
  <c r="U49" i="12"/>
  <c r="O49" i="12"/>
  <c r="Q49" i="12"/>
  <c r="E26" i="12"/>
  <c r="E33" i="12" s="1"/>
  <c r="E62" i="12"/>
  <c r="E60" i="12" s="1"/>
  <c r="K33" i="12" l="1"/>
  <c r="O33" i="12"/>
  <c r="E34" i="12"/>
  <c r="Q33" i="12"/>
  <c r="U33" i="12"/>
  <c r="G33" i="12"/>
  <c r="M33" i="12" s="1"/>
  <c r="E35" i="12"/>
  <c r="I33" i="12"/>
  <c r="M17" i="12"/>
  <c r="I49" i="1"/>
  <c r="M40" i="12"/>
  <c r="M39" i="12" s="1"/>
  <c r="U39" i="12"/>
  <c r="Q26" i="12"/>
  <c r="I26" i="12"/>
  <c r="G26" i="12"/>
  <c r="M26" i="12" s="1"/>
  <c r="U26" i="12"/>
  <c r="K26" i="12"/>
  <c r="O26" i="12"/>
  <c r="I60" i="12"/>
  <c r="I59" i="12" s="1"/>
  <c r="K60" i="12"/>
  <c r="K59" i="12" s="1"/>
  <c r="O60" i="12"/>
  <c r="O59" i="12" s="1"/>
  <c r="U60" i="12"/>
  <c r="U59" i="12" s="1"/>
  <c r="Q60" i="12"/>
  <c r="Q59" i="12" s="1"/>
  <c r="G60" i="12"/>
  <c r="Q39" i="12"/>
  <c r="G35" i="12" l="1"/>
  <c r="M35" i="12" s="1"/>
  <c r="U35" i="12"/>
  <c r="I35" i="12"/>
  <c r="Q35" i="12"/>
  <c r="K35" i="12"/>
  <c r="O35" i="12"/>
  <c r="M60" i="12"/>
  <c r="M59" i="12" s="1"/>
  <c r="G59" i="12"/>
  <c r="I50" i="1" s="1"/>
  <c r="I34" i="12"/>
  <c r="I16" i="12" s="1"/>
  <c r="K34" i="12"/>
  <c r="O34" i="12"/>
  <c r="O16" i="12" s="1"/>
  <c r="G34" i="12"/>
  <c r="Q34" i="12"/>
  <c r="Q16" i="12" s="1"/>
  <c r="U34" i="12"/>
  <c r="U16" i="12" s="1"/>
  <c r="M34" i="12" l="1"/>
  <c r="M16" i="12" s="1"/>
  <c r="G16" i="12"/>
  <c r="I48" i="1" s="1"/>
  <c r="K16" i="12"/>
  <c r="I52" i="1" l="1"/>
  <c r="I16" i="1"/>
  <c r="I21" i="1" s="1"/>
  <c r="G25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D14" authorId="0" shapeId="0" xr:uid="{36357A14-BACD-4A2E-8153-9A91CF9D8E36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</commentList>
</comments>
</file>

<file path=xl/sharedStrings.xml><?xml version="1.0" encoding="utf-8"?>
<sst xmlns="http://schemas.openxmlformats.org/spreadsheetml/2006/main" count="376" uniqueCount="203">
  <si>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</si>
  <si>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</si>
  <si>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</si>
  <si>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</si>
  <si>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</si>
  <si>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SO01-3D bludiště architektonicko-stavební řešení</t>
  </si>
  <si>
    <t>Objekt:</t>
  </si>
  <si>
    <t>Rozpočet:</t>
  </si>
  <si>
    <t>Objednatel:</t>
  </si>
  <si>
    <t>Městské lesy Chrudim, s.r.o.</t>
  </si>
  <si>
    <t>IČ:</t>
  </si>
  <si>
    <t>27465659</t>
  </si>
  <si>
    <t>Resselovo náměstí 77</t>
  </si>
  <si>
    <t>DIČ:</t>
  </si>
  <si>
    <t>CZ27465659</t>
  </si>
  <si>
    <t>537 16 Chrudim I</t>
  </si>
  <si>
    <t>Projektant:</t>
  </si>
  <si>
    <t>Rozpočtoval: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</si>
  <si>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</si>
  <si>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</si>
  <si>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</si>
  <si>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</si>
  <si>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</si>
  <si>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</si>
  <si>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</si>
  <si>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</si>
  <si>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</si>
  <si>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</si>
  <si>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</si>
  <si>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</si>
  <si>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</si>
  <si>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</si>
  <si>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</si>
  <si>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</si>
  <si>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</si>
  <si>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</si>
  <si>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</si>
  <si>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</si>
  <si>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</si>
  <si>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</si>
  <si>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</si>
  <si>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</si>
  <si>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</si>
  <si>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</si>
  <si>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</si>
  <si>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</si>
  <si>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</si>
  <si>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</si>
  <si>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Celkem za stavbu</t>
  </si>
  <si>
    <t>Rekapitulace dílů</t>
  </si>
  <si>
    <t>Typ dílu</t>
  </si>
  <si>
    <t>0</t>
  </si>
  <si>
    <t>Poznámky</t>
  </si>
  <si>
    <t>1</t>
  </si>
  <si>
    <t>Zemní práce</t>
  </si>
  <si>
    <t>2</t>
  </si>
  <si>
    <t>Základy,zvláštní zakládání</t>
  </si>
  <si>
    <t>99</t>
  </si>
  <si>
    <t>Staveništní přesun hmot</t>
  </si>
  <si>
    <t>795</t>
  </si>
  <si>
    <t>Ostatní výrobky ( vč.přesunu hmot )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</si>
  <si>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</si>
  <si>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</si>
  <si>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</si>
  <si>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</si>
  <si>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</si>
  <si>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</si>
  <si>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</si>
  <si>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</si>
  <si>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</si>
  <si>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</si>
  <si>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</si>
  <si>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</si>
  <si>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</si>
  <si>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</si>
  <si>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</si>
  <si>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</si>
  <si>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</si>
  <si>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</si>
  <si>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</si>
  <si>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</si>
  <si>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</si>
  <si>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</si>
  <si>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</si>
  <si>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</si>
  <si>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</si>
  <si>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</si>
  <si>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</si>
  <si>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</si>
  <si>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</si>
  <si>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</si>
  <si>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</si>
  <si>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</si>
  <si>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</si>
  <si>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</si>
  <si>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</si>
  <si>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VV</t>
  </si>
  <si>
    <t xml:space="preserve">VLASTNÍCH.: : </t>
  </si>
  <si>
    <t xml:space="preserve">POLOŽKY VLASTNÍ VYTVOŘENY INDIVIDUÁLNÍ KALKULACÍ DLE OBOROVÉHO: : </t>
  </si>
  <si>
    <t xml:space="preserve">KALKULAČNÍHO VZORCE S NASTAVENÍM REŽIÍ A MÍRY ZISKU DLE RTS S: : </t>
  </si>
  <si>
    <t xml:space="preserve">INDIVIDUÁLNÍMI VSTUPY MATERIÁLŮ A VÝKONŮ, KTERÉ NEOBSAHUJÍ KMENOVÉ: : </t>
  </si>
  <si>
    <t xml:space="preserve">POLOŽKY CENÍKU RTS.: : </t>
  </si>
  <si>
    <t>121101101R00</t>
  </si>
  <si>
    <t>Sejmutí ornice s přemístěním do 50 m</t>
  </si>
  <si>
    <t>m3</t>
  </si>
  <si>
    <t>(29,16+4)*0,15</t>
  </si>
  <si>
    <t>131301110R00</t>
  </si>
  <si>
    <t>Hloubení nezapaž. jam hor.4 do 50 m3, STROJNĚ, s naložením na dopravní prostředek</t>
  </si>
  <si>
    <t xml:space="preserve">hloubení jam patek: : </t>
  </si>
  <si>
    <t>viz.výkr.č.02 a 05</t>
  </si>
  <si>
    <t>9*1,8*1,8*0,55</t>
  </si>
  <si>
    <t>Mezisoučet</t>
  </si>
  <si>
    <t>2,00*2,00*0,55</t>
  </si>
  <si>
    <t>139601103R00</t>
  </si>
  <si>
    <t>Ruční výkop jam, rýh a šachet v hornině tř. 4, s naložením na dopravní prostředek</t>
  </si>
  <si>
    <t xml:space="preserve">dočištění zákl.spáry: : </t>
  </si>
  <si>
    <t>9*1,8*1,8*0,1</t>
  </si>
  <si>
    <t>2,00*2,00*0,1</t>
  </si>
  <si>
    <t>162301102R00</t>
  </si>
  <si>
    <t>Vodorovné přemístění výkopku z hor.1-4 do 1000 m</t>
  </si>
  <si>
    <t>162701109R00</t>
  </si>
  <si>
    <t>Příplatek k vod. přemístění hor.1-4 za další 1 km</t>
  </si>
  <si>
    <t>199000002R00</t>
  </si>
  <si>
    <t>Poplatek za skládku horniny 1- 4</t>
  </si>
  <si>
    <t>181301102R00</t>
  </si>
  <si>
    <t>Rozprostření ornice, rovina, tl. 10-15 cm,do 500m2</t>
  </si>
  <si>
    <t>m2</t>
  </si>
  <si>
    <t>182001111R00</t>
  </si>
  <si>
    <t>Plošná úprava terénu, nerovnosti do 10 cm v rovině</t>
  </si>
  <si>
    <t>180402111R00</t>
  </si>
  <si>
    <t>Založení trávníku parkového výsevem v rovině</t>
  </si>
  <si>
    <t>271531114R00</t>
  </si>
  <si>
    <t>Polštář základu z kameniva drceného 8-16 mm</t>
  </si>
  <si>
    <t>9*1,8*1,8*0,5</t>
  </si>
  <si>
    <t>2,00*2,00*0,5</t>
  </si>
  <si>
    <t>275351215R00</t>
  </si>
  <si>
    <t>Bednění stěn základových patek - zřízení</t>
  </si>
  <si>
    <t>9*4*1,8*0,55</t>
  </si>
  <si>
    <t>4*2,00*0,55</t>
  </si>
  <si>
    <t>275351216R00</t>
  </si>
  <si>
    <t>Bednění stěn základových patek - odstranění</t>
  </si>
  <si>
    <t>275313611R00</t>
  </si>
  <si>
    <t>Beton základových patek prostý C 16/20</t>
  </si>
  <si>
    <t>9*1,8*1,8*0,8</t>
  </si>
  <si>
    <t>2,00*2,00*0,8</t>
  </si>
  <si>
    <t>998152121R00</t>
  </si>
  <si>
    <t>Přesun hmot pro založení objektu</t>
  </si>
  <si>
    <t>t</t>
  </si>
  <si>
    <t xml:space="preserve">výměra generována rozpočtářským programem: : </t>
  </si>
  <si>
    <t>87,8896</t>
  </si>
  <si>
    <t>SO01.01</t>
  </si>
  <si>
    <t>D+M sloup 3D bludiště, komplet výrobek dle výpisu výkr.č. 03, 04 a 05</t>
  </si>
  <si>
    <t>ks</t>
  </si>
  <si>
    <t xml:space="preserve">sestava sloupu: : </t>
  </si>
  <si>
    <t xml:space="preserve">smrková kulatina,loupaná,broušená: : </t>
  </si>
  <si>
    <t>spojovací materiál, chemická malta</t>
  </si>
  <si>
    <t xml:space="preserve">kotvící ocelové prvky žárově zinkované: : </t>
  </si>
  <si>
    <t xml:space="preserve">spojovací materiál: : </t>
  </si>
  <si>
    <t xml:space="preserve">kotevní ocelová lana: : </t>
  </si>
  <si>
    <t>S001.02</t>
  </si>
  <si>
    <t>D+M Ztužení 3D Bludiště - komplet výrobek dle výpisu výkr.č.03, 04 a 05</t>
  </si>
  <si>
    <t>sestava ztužení</t>
  </si>
  <si>
    <t>Hranoly BSH Si 100*180, pohledová kvalita</t>
  </si>
  <si>
    <t>atikový plech</t>
  </si>
  <si>
    <t>SO01.03</t>
  </si>
  <si>
    <t>D+M domeček ( velikost S ), komplet výrobek dle výpisu výkr.č. 03, 04 a 22</t>
  </si>
  <si>
    <t xml:space="preserve">sestava domečku: : </t>
  </si>
  <si>
    <t xml:space="preserve">ocelové nosné kce podlah a stropů: : </t>
  </si>
  <si>
    <t xml:space="preserve">podlaha z prken MD 28/145,tlak. impreg.: : </t>
  </si>
  <si>
    <t xml:space="preserve">opláštění lamelami MD 28/145 bez PÚ.: : </t>
  </si>
  <si>
    <t>19</t>
  </si>
  <si>
    <t>SO01.04</t>
  </si>
  <si>
    <t>D+M domeček s propadlem, komplet výrobek dle výpisu výkr.č. 03, 04 a 22</t>
  </si>
  <si>
    <t>3</t>
  </si>
  <si>
    <t>SO01.05</t>
  </si>
  <si>
    <t>D+M překážka Hop, komplet výrobek dle výpisu výkr.č.11</t>
  </si>
  <si>
    <t>SO01.06</t>
  </si>
  <si>
    <t>D+M překážka Prales, komplet výrobek dle výpisu výkr.č.16</t>
  </si>
  <si>
    <t>SO01.07</t>
  </si>
  <si>
    <t>D+M překážka Kladiny, komplet výrobek dle výpisu výkr.č.13</t>
  </si>
  <si>
    <t>SO01.08</t>
  </si>
  <si>
    <t>D+M překážka Vojenská, komplet výrobek dle výpisu výkr.č.20</t>
  </si>
  <si>
    <t>SO01.09</t>
  </si>
  <si>
    <t>D+M překážka Rybářská, komplet výrobek dle výpisu výkr.č.17</t>
  </si>
  <si>
    <t>SO01.10</t>
  </si>
  <si>
    <t>D+M překážka Zvířata, komplet výrobek dle výpisu výkr.č.21</t>
  </si>
  <si>
    <t>SO01.11</t>
  </si>
  <si>
    <t>D+M překážka Tunel, komplet výrobek dle výpisu výkr.č.19</t>
  </si>
  <si>
    <t>SO01.12</t>
  </si>
  <si>
    <t>D+M překážka Kruhy, komplet výrobek dle výpisu výkr.č.14</t>
  </si>
  <si>
    <t>SO01.13</t>
  </si>
  <si>
    <t>D+M překážka Harfa, komplet výrobek dle výpisu výkr.č.10</t>
  </si>
  <si>
    <t>SO01.14</t>
  </si>
  <si>
    <t>D+M překážka Opičárna, komplet výrobek dle výpisu výkr.č.15</t>
  </si>
  <si>
    <t>SO01.15</t>
  </si>
  <si>
    <t>D+M překážka Had, komplet výrobek dle výpisu výkr.č.09</t>
  </si>
  <si>
    <t>SO01.16</t>
  </si>
  <si>
    <t>D+M překážka Síťový tunel, komplet výrobek dle výpisu výkr.č.18</t>
  </si>
  <si>
    <t>SO01.17</t>
  </si>
  <si>
    <t>D+M překážka Hrazdy, komplet výrobek dle výpisu výkr.č.12</t>
  </si>
  <si>
    <t/>
  </si>
  <si>
    <t>END</t>
  </si>
  <si>
    <t xml:space="preserve">VŠECHNY POLOŽKY V CENOVÉ ÚROVNI RTS  S VYJÍMKOU POLOŽEK: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</si>
</sst>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00"/>
    <numFmt numFmtId="165" formatCode="_-* #,##0\ &quot;Kč&quot;_-;\-* #,##0\ &quot;Kč&quot;_-;_-* &quot;-&quot;??\ &quot;Kč&quot;_-;_-@_-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  <font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0" fontId="1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44" fontId="21" fillId="0" borderId="0" applyFont="0" applyFill="0" applyBorder="0" applyAlignment="0" applyProtection="0"/>
  </cellStyleXfs>
  <cellXfs count="242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0" fillId="0" borderId="16" xfId="0" applyBorder="1" applyAlignment="1">
      <alignment vertical="top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6" xfId="0" applyBorder="1" applyAlignment="1">
      <alignment horizontal="left"/>
    </xf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4" fillId="0" borderId="0" xfId="0" applyFont="1" applyAlignment="1">
      <alignment horizontal="left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0" fontId="8" fillId="3" borderId="2" xfId="0" applyFont="1" applyFill="1" applyBorder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2" xfId="0" applyNumberFormat="1" applyBorder="1"/>
    <xf numFmtId="3" fontId="7" fillId="3" borderId="16" xfId="0" applyNumberFormat="1" applyFont="1" applyFill="1" applyBorder="1" applyAlignment="1">
      <alignment vertical="center"/>
    </xf>
    <xf numFmtId="3" fontId="7" fillId="3" borderId="16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/>
    </xf>
    <xf numFmtId="0" fontId="7" fillId="0" borderId="22" xfId="0" applyFont="1" applyBorder="1"/>
    <xf numFmtId="49" fontId="7" fillId="0" borderId="22" xfId="0" applyNumberFormat="1" applyFont="1" applyBorder="1" applyAlignment="1">
      <alignment vertical="center"/>
    </xf>
    <xf numFmtId="0" fontId="15" fillId="3" borderId="25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49" fontId="7" fillId="0" borderId="2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vertical="center"/>
    </xf>
    <xf numFmtId="4" fontId="7" fillId="4" borderId="27" xfId="0" applyNumberFormat="1" applyFont="1" applyFill="1" applyBorder="1" applyAlignment="1">
      <alignment horizontal="center"/>
    </xf>
    <xf numFmtId="4" fontId="7" fillId="4" borderId="27" xfId="0" applyNumberFormat="1" applyFont="1" applyFill="1" applyBorder="1"/>
    <xf numFmtId="49" fontId="0" fillId="0" borderId="1" xfId="0" applyNumberFormat="1" applyBorder="1"/>
    <xf numFmtId="49" fontId="0" fillId="0" borderId="13" xfId="0" applyNumberFormat="1" applyBorder="1" applyAlignment="1">
      <alignment horizontal="left" vertical="center" indent="1"/>
    </xf>
    <xf numFmtId="49" fontId="0" fillId="3" borderId="28" xfId="0" applyNumberFormat="1" applyFill="1" applyBorder="1"/>
    <xf numFmtId="0" fontId="0" fillId="3" borderId="28" xfId="0" applyFill="1" applyBorder="1"/>
    <xf numFmtId="0" fontId="0" fillId="3" borderId="25" xfId="0" applyFill="1" applyBorder="1"/>
    <xf numFmtId="0" fontId="16" fillId="0" borderId="0" xfId="0" applyFont="1"/>
    <xf numFmtId="0" fontId="16" fillId="0" borderId="22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29" xfId="0" applyFill="1" applyBorder="1" applyAlignment="1">
      <alignment vertical="top"/>
    </xf>
    <xf numFmtId="0" fontId="16" fillId="0" borderId="24" xfId="0" applyFont="1" applyBorder="1" applyAlignment="1">
      <alignment vertical="top" shrinkToFit="1"/>
    </xf>
    <xf numFmtId="0" fontId="16" fillId="0" borderId="23" xfId="0" applyFont="1" applyBorder="1" applyAlignment="1">
      <alignment vertical="top" shrinkToFit="1"/>
    </xf>
    <xf numFmtId="0" fontId="16" fillId="0" borderId="22" xfId="0" applyFont="1" applyBorder="1" applyAlignment="1">
      <alignment vertical="top" shrinkToFit="1"/>
    </xf>
    <xf numFmtId="0" fontId="17" fillId="0" borderId="24" xfId="0" applyFont="1" applyBorder="1" applyAlignment="1">
      <alignment vertical="top" wrapText="1" shrinkToFit="1"/>
    </xf>
    <xf numFmtId="0" fontId="0" fillId="3" borderId="26" xfId="0" applyFill="1" applyBorder="1" applyAlignment="1">
      <alignment vertical="top" shrinkToFit="1"/>
    </xf>
    <xf numFmtId="0" fontId="0" fillId="3" borderId="2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24" xfId="0" applyFont="1" applyBorder="1" applyAlignment="1">
      <alignment vertical="top" wrapText="1" shrinkToFit="1"/>
    </xf>
    <xf numFmtId="164" fontId="16" fillId="0" borderId="23" xfId="0" applyNumberFormat="1" applyFont="1" applyBorder="1" applyAlignment="1">
      <alignment vertical="top" shrinkToFit="1"/>
    </xf>
    <xf numFmtId="164" fontId="17" fillId="0" borderId="23" xfId="0" applyNumberFormat="1" applyFont="1" applyBorder="1" applyAlignment="1">
      <alignment vertical="top" wrapText="1" shrinkToFit="1"/>
    </xf>
    <xf numFmtId="164" fontId="0" fillId="3" borderId="27" xfId="0" applyNumberFormat="1" applyFill="1" applyBorder="1" applyAlignment="1">
      <alignment vertical="top" shrinkToFit="1"/>
    </xf>
    <xf numFmtId="164" fontId="18" fillId="0" borderId="23" xfId="0" applyNumberFormat="1" applyFont="1" applyBorder="1" applyAlignment="1">
      <alignment vertical="top" wrapText="1" shrinkToFit="1"/>
    </xf>
    <xf numFmtId="4" fontId="16" fillId="0" borderId="23" xfId="0" applyNumberFormat="1" applyFont="1" applyBorder="1" applyAlignment="1">
      <alignment vertical="top" shrinkToFit="1"/>
    </xf>
    <xf numFmtId="4" fontId="0" fillId="3" borderId="27" xfId="0" applyNumberFormat="1" applyFill="1" applyBorder="1" applyAlignment="1">
      <alignment vertical="top" shrinkToFit="1"/>
    </xf>
    <xf numFmtId="0" fontId="0" fillId="3" borderId="30" xfId="0" applyFill="1" applyBorder="1" applyAlignment="1">
      <alignment wrapText="1"/>
    </xf>
    <xf numFmtId="0" fontId="0" fillId="3" borderId="31" xfId="0" applyFill="1" applyBorder="1" applyAlignment="1">
      <alignment vertical="top"/>
    </xf>
    <xf numFmtId="49" fontId="0" fillId="3" borderId="31" xfId="0" applyNumberFormat="1" applyFill="1" applyBorder="1" applyAlignment="1">
      <alignment vertical="top"/>
    </xf>
    <xf numFmtId="49" fontId="0" fillId="3" borderId="29" xfId="0" applyNumberFormat="1" applyFill="1" applyBorder="1" applyAlignment="1">
      <alignment vertical="top"/>
    </xf>
    <xf numFmtId="0" fontId="0" fillId="3" borderId="32" xfId="0" applyFill="1" applyBorder="1" applyAlignment="1">
      <alignment vertical="top"/>
    </xf>
    <xf numFmtId="164" fontId="0" fillId="3" borderId="29" xfId="0" applyNumberFormat="1" applyFill="1" applyBorder="1" applyAlignment="1">
      <alignment vertical="top"/>
    </xf>
    <xf numFmtId="4" fontId="0" fillId="3" borderId="2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26" xfId="0" applyFont="1" applyBorder="1" applyAlignment="1">
      <alignment vertical="top" shrinkToFit="1"/>
    </xf>
    <xf numFmtId="164" fontId="16" fillId="0" borderId="27" xfId="0" applyNumberFormat="1" applyFont="1" applyBorder="1" applyAlignment="1">
      <alignment vertical="top" shrinkToFit="1"/>
    </xf>
    <xf numFmtId="4" fontId="16" fillId="0" borderId="27" xfId="0" applyNumberFormat="1" applyFont="1" applyBorder="1" applyAlignment="1">
      <alignment vertical="top" shrinkToFit="1"/>
    </xf>
    <xf numFmtId="0" fontId="16" fillId="0" borderId="27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23" xfId="0" applyFont="1" applyBorder="1" applyAlignment="1">
      <alignment horizontal="left" vertical="top" wrapText="1"/>
    </xf>
    <xf numFmtId="0" fontId="17" fillId="0" borderId="23" xfId="0" quotePrefix="1" applyFont="1" applyBorder="1" applyAlignment="1">
      <alignment horizontal="left" vertical="top" wrapText="1"/>
    </xf>
    <xf numFmtId="0" fontId="0" fillId="3" borderId="27" xfId="0" applyFill="1" applyBorder="1" applyAlignment="1">
      <alignment horizontal="left" vertical="top" wrapText="1"/>
    </xf>
    <xf numFmtId="0" fontId="18" fillId="0" borderId="23" xfId="0" quotePrefix="1" applyFont="1" applyBorder="1" applyAlignment="1">
      <alignment horizontal="left" vertical="top" wrapText="1"/>
    </xf>
    <xf numFmtId="0" fontId="16" fillId="0" borderId="27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3" xfId="0" quotePrefix="1" applyFont="1" applyBorder="1" applyAlignment="1">
      <alignment horizontal="right" vertical="top" wrapText="1"/>
    </xf>
    <xf numFmtId="164" fontId="18" fillId="0" borderId="23" xfId="0" applyNumberFormat="1" applyFont="1" applyBorder="1" applyAlignment="1">
      <alignment horizontal="right" vertical="top" wrapText="1" shrinkToFit="1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shrinkToFit="1"/>
    </xf>
    <xf numFmtId="164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0" fontId="5" fillId="0" borderId="0" xfId="0" applyFont="1" applyAlignment="1">
      <alignment vertical="center"/>
    </xf>
    <xf numFmtId="0" fontId="0" fillId="0" borderId="28" xfId="0" applyBorder="1" applyAlignment="1">
      <alignment horizontal="left" vertical="center"/>
    </xf>
    <xf numFmtId="0" fontId="0" fillId="0" borderId="28" xfId="0" applyBorder="1"/>
    <xf numFmtId="0" fontId="8" fillId="0" borderId="28" xfId="0" applyFont="1" applyBorder="1" applyAlignment="1">
      <alignment horizontal="left" vertical="center"/>
    </xf>
    <xf numFmtId="0" fontId="8" fillId="0" borderId="28" xfId="0" applyFont="1" applyBorder="1"/>
    <xf numFmtId="1" fontId="8" fillId="0" borderId="28" xfId="0" applyNumberFormat="1" applyFont="1" applyBorder="1" applyAlignment="1">
      <alignment horizontal="right" vertical="center"/>
    </xf>
    <xf numFmtId="0" fontId="0" fillId="0" borderId="28" xfId="0" applyBorder="1" applyAlignment="1">
      <alignment horizontal="left" vertical="center" indent="1"/>
    </xf>
    <xf numFmtId="0" fontId="8" fillId="0" borderId="28" xfId="0" applyFont="1" applyBorder="1" applyAlignment="1">
      <alignment vertical="center"/>
    </xf>
    <xf numFmtId="1" fontId="8" fillId="0" borderId="31" xfId="0" applyNumberFormat="1" applyFont="1" applyBorder="1" applyAlignment="1">
      <alignment horizontal="right" vertical="center"/>
    </xf>
    <xf numFmtId="3" fontId="7" fillId="3" borderId="25" xfId="0" applyNumberFormat="1" applyFont="1" applyFill="1" applyBorder="1" applyAlignment="1">
      <alignment vertical="center"/>
    </xf>
    <xf numFmtId="3" fontId="10" fillId="3" borderId="30" xfId="0" applyNumberFormat="1" applyFont="1" applyFill="1" applyBorder="1" applyAlignment="1">
      <alignment horizontal="center" vertical="center" wrapText="1" shrinkToFit="1"/>
    </xf>
    <xf numFmtId="3" fontId="7" fillId="3" borderId="30" xfId="0" applyNumberFormat="1" applyFont="1" applyFill="1" applyBorder="1" applyAlignment="1">
      <alignment horizontal="center" vertical="center" wrapText="1" shrinkToFit="1"/>
    </xf>
    <xf numFmtId="3" fontId="7" fillId="3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/>
    <xf numFmtId="3" fontId="0" fillId="4" borderId="27" xfId="0" applyNumberFormat="1" applyFill="1" applyBorder="1" applyAlignment="1">
      <alignment wrapText="1" shrinkToFit="1"/>
    </xf>
    <xf numFmtId="3" fontId="0" fillId="4" borderId="27" xfId="0" applyNumberFormat="1" applyFill="1" applyBorder="1" applyAlignment="1">
      <alignment shrinkToFit="1"/>
    </xf>
    <xf numFmtId="3" fontId="0" fillId="4" borderId="27" xfId="0" applyNumberFormat="1" applyFill="1" applyBorder="1"/>
    <xf numFmtId="0" fontId="15" fillId="3" borderId="30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49" fontId="0" fillId="0" borderId="28" xfId="0" applyNumberFormat="1" applyBorder="1" applyAlignment="1">
      <alignment vertical="center"/>
    </xf>
    <xf numFmtId="0" fontId="0" fillId="3" borderId="29" xfId="0" applyFill="1" applyBorder="1"/>
    <xf numFmtId="0" fontId="0" fillId="3" borderId="32" xfId="0" applyFill="1" applyBorder="1"/>
    <xf numFmtId="0" fontId="0" fillId="3" borderId="30" xfId="0" applyFill="1" applyBorder="1"/>
    <xf numFmtId="49" fontId="0" fillId="3" borderId="30" xfId="0" applyNumberFormat="1" applyFill="1" applyBorder="1"/>
    <xf numFmtId="165" fontId="0" fillId="0" borderId="0" xfId="52" applyNumberFormat="1" applyFont="1"/>
    <xf numFmtId="4" fontId="16" fillId="5" borderId="23" xfId="0" applyNumberFormat="1" applyFont="1" applyFill="1" applyBorder="1" applyAlignment="1">
      <alignment vertical="top" shrinkToFit="1"/>
    </xf>
    <xf numFmtId="4" fontId="16" fillId="5" borderId="27" xfId="0" applyNumberFormat="1" applyFont="1" applyFill="1" applyBorder="1" applyAlignment="1">
      <alignment vertical="top" shrinkToFit="1"/>
    </xf>
    <xf numFmtId="49" fontId="8" fillId="6" borderId="0" xfId="0" applyNumberFormat="1" applyFont="1" applyFill="1" applyAlignment="1">
      <alignment horizontal="left" vertical="center"/>
    </xf>
    <xf numFmtId="0" fontId="8" fillId="6" borderId="6" xfId="0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7" fillId="4" borderId="27" xfId="0" applyNumberFormat="1" applyFont="1" applyFill="1" applyBorder="1"/>
    <xf numFmtId="4" fontId="7" fillId="0" borderId="23" xfId="0" applyNumberFormat="1" applyFont="1" applyBorder="1" applyAlignment="1">
      <alignment vertical="center"/>
    </xf>
    <xf numFmtId="49" fontId="7" fillId="0" borderId="22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2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28" xfId="0" applyNumberFormat="1" applyBorder="1"/>
    <xf numFmtId="3" fontId="0" fillId="0" borderId="28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28" xfId="0" applyNumberFormat="1" applyFill="1" applyBorder="1"/>
    <xf numFmtId="3" fontId="0" fillId="4" borderId="32" xfId="0" applyNumberFormat="1" applyFill="1" applyBorder="1"/>
    <xf numFmtId="0" fontId="15" fillId="3" borderId="30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" fontId="13" fillId="0" borderId="31" xfId="0" applyNumberFormat="1" applyFont="1" applyBorder="1" applyAlignment="1">
      <alignment horizontal="right" vertical="center" indent="1"/>
    </xf>
    <xf numFmtId="4" fontId="13" fillId="0" borderId="32" xfId="0" applyNumberFormat="1" applyFont="1" applyBorder="1" applyAlignment="1">
      <alignment horizontal="right" vertical="center" indent="1"/>
    </xf>
    <xf numFmtId="4" fontId="13" fillId="0" borderId="14" xfId="0" applyNumberFormat="1" applyFont="1" applyBorder="1" applyAlignment="1">
      <alignment horizontal="right" vertical="center" indent="1"/>
    </xf>
    <xf numFmtId="0" fontId="0" fillId="0" borderId="16" xfId="0" applyBorder="1" applyAlignment="1">
      <alignment horizontal="center"/>
    </xf>
    <xf numFmtId="4" fontId="11" fillId="0" borderId="31" xfId="0" applyNumberFormat="1" applyFont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1" fillId="0" borderId="31" xfId="0" applyNumberFormat="1" applyFont="1" applyBorder="1" applyAlignment="1">
      <alignment vertical="center"/>
    </xf>
    <xf numFmtId="4" fontId="11" fillId="0" borderId="2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49" fontId="5" fillId="6" borderId="16" xfId="0" applyNumberFormat="1" applyFont="1" applyFill="1" applyBorder="1" applyAlignment="1">
      <alignment horizontal="left" vertical="center"/>
    </xf>
    <xf numFmtId="49" fontId="8" fillId="6" borderId="16" xfId="0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6" borderId="0" xfId="0" applyNumberFormat="1" applyFont="1" applyFill="1" applyAlignment="1">
      <alignment horizontal="left" vertical="center"/>
    </xf>
    <xf numFmtId="49" fontId="8" fillId="6" borderId="6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28" xfId="0" applyNumberFormat="1" applyBorder="1" applyAlignment="1">
      <alignment vertical="center" shrinkToFit="1"/>
    </xf>
    <xf numFmtId="49" fontId="0" fillId="0" borderId="3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28" xfId="0" applyNumberFormat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2" xfId="0" applyBorder="1" applyAlignment="1">
      <alignment vertical="center"/>
    </xf>
  </cellXfs>
  <cellStyles count="53">
    <cellStyle name="Hypertextový odkaz" xfId="2" builtinId="8" hidden="1"/>
    <cellStyle name="Hypertextový odkaz" xfId="6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4" builtinId="8" hidden="1"/>
    <cellStyle name="Hypertextový odkaz" xfId="46" builtinId="8" hidden="1"/>
    <cellStyle name="Hypertextový odkaz" xfId="40" builtinId="8" hidden="1"/>
    <cellStyle name="Hypertextový odkaz" xfId="24" builtinId="8" hidden="1"/>
    <cellStyle name="Hypertextový odkaz" xfId="16" builtinId="8" hidden="1"/>
    <cellStyle name="Hypertextový odkaz" xfId="8" builtinId="8" hidden="1"/>
    <cellStyle name="Hypertextový odkaz" xfId="12" builtinId="8" hidden="1"/>
    <cellStyle name="Hypertextový odkaz" xfId="14" builtinId="8" hidden="1"/>
    <cellStyle name="Hypertextový odkaz" xfId="4" builtinId="8" hidden="1"/>
    <cellStyle name="Hypertextový odkaz" xfId="10" builtinId="8" hidden="1"/>
    <cellStyle name="Hypertextový odkaz" xfId="32" builtinId="8" hidden="1"/>
    <cellStyle name="Hypertextový odkaz" xfId="42" builtinId="8" hidden="1"/>
    <cellStyle name="Hypertextový odkaz" xfId="30" builtinId="8" hidden="1"/>
    <cellStyle name="Hypertextový odkaz" xfId="20" builtinId="8" hidden="1"/>
    <cellStyle name="Hypertextový odkaz" xfId="22" builtinId="8" hidden="1"/>
    <cellStyle name="Hypertextový odkaz" xfId="26" builtinId="8" hidden="1"/>
    <cellStyle name="Hypertextový odkaz" xfId="28" builtinId="8" hidden="1"/>
    <cellStyle name="Hypertextový odkaz" xfId="48" builtinId="8" hidden="1"/>
    <cellStyle name="Hypertextový odkaz" xfId="18" builtinId="8" hidden="1"/>
    <cellStyle name="Hypertextový odkaz" xfId="50" builtinId="8" hidden="1"/>
    <cellStyle name="Měna" xfId="52" builtinId="4"/>
    <cellStyle name="Normální" xfId="0" builtinId="0"/>
    <cellStyle name="normální 2" xfId="1" xr:uid="{00000000-0005-0000-0000-000033000000}"/>
    <cellStyle name="Použitý hypertextový odkaz" xfId="17" builtinId="9" hidden="1"/>
    <cellStyle name="Použitý hypertextový odkaz" xfId="9" builtinId="9" hidden="1"/>
    <cellStyle name="Použitý hypertextový odkaz" xfId="5" builtinId="9" hidden="1"/>
    <cellStyle name="Použitý hypertextový odkaz" xfId="3" builtinId="9" hidden="1"/>
    <cellStyle name="Použitý hypertextový odkaz" xfId="7" builtinId="9" hidden="1"/>
    <cellStyle name="Použitý hypertextový odkaz" xfId="15" builtinId="9" hidden="1"/>
    <cellStyle name="Použitý hypertextový odkaz" xfId="23" builtinId="9" hidden="1"/>
    <cellStyle name="Použitý hypertextový odkaz" xfId="27" builtinId="9" hidden="1"/>
    <cellStyle name="Použitý hypertextový odkaz" xfId="29" builtinId="9" hidden="1"/>
    <cellStyle name="Použitý hypertextový odkaz" xfId="33" builtinId="9" hidden="1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25" builtinId="9" hidden="1"/>
    <cellStyle name="Použitý hypertextový odkaz" xfId="11" builtinId="9" hidden="1"/>
    <cellStyle name="Použitý hypertextový odkaz" xfId="13" builtinId="9" hidden="1"/>
    <cellStyle name="Použitý hypertextový odkaz" xfId="31" builtinId="9" hidden="1"/>
    <cellStyle name="Použitý hypertextový odkaz" xfId="49" builtinId="9" hidden="1"/>
    <cellStyle name="Použitý hypertextový odkaz" xfId="41" builtinId="9" hidden="1"/>
    <cellStyle name="Použitý hypertextový odkaz" xfId="19" builtinId="9" hidden="1"/>
    <cellStyle name="Použitý hypertextový odkaz" xfId="21" builtinId="9" hidden="1"/>
    <cellStyle name="Použitý hypertextový odkaz" xfId="51" builtinId="9" hidden="1"/>
    <cellStyle name="Použitý hypertextový odkaz" xfId="45" builtinId="9" hidden="1"/>
    <cellStyle name="Použitý hypertextový odkaz" xfId="47" builtinId="9" hidden="1"/>
    <cellStyle name="Použitý hypertextový odkaz" xfId="43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7109375" defaultRowHeight="12.75" x14ac:dyDescent="0.2"/>
  <sheetData>
    <row r="1" spans="1:7" x14ac:dyDescent="0.2">
      <c r="A1" s="28" t="s">
        <v>0</v>
      </c>
    </row>
    <row r="2" spans="1:7" ht="57.75" customHeight="1" x14ac:dyDescent="0.2">
      <c r="A2" s="191" t="s">
        <v>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opLeftCell="B1" zoomScaleSheetLayoutView="75" workbookViewId="0">
      <selection activeCell="N12" sqref="N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4" width="10.7109375" customWidth="1"/>
    <col min="15" max="15" width="11.140625" customWidth="1"/>
  </cols>
  <sheetData>
    <row r="1" spans="1:15" ht="33.75" customHeight="1" x14ac:dyDescent="0.2">
      <c r="A1" s="56" t="s">
        <v>2</v>
      </c>
      <c r="B1" s="218" t="s">
        <v>3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 x14ac:dyDescent="0.2">
      <c r="A2" s="3"/>
      <c r="B2" s="59" t="s">
        <v>4</v>
      </c>
      <c r="C2" s="60"/>
      <c r="D2" s="61"/>
      <c r="E2" s="61" t="s">
        <v>5</v>
      </c>
      <c r="F2" s="62"/>
      <c r="G2" s="62"/>
      <c r="H2" s="62"/>
      <c r="I2" s="62"/>
      <c r="J2" s="63"/>
      <c r="O2" s="1"/>
    </row>
    <row r="3" spans="1:15" ht="23.25" hidden="1" customHeight="1" x14ac:dyDescent="0.2">
      <c r="A3" s="3"/>
      <c r="B3" s="64" t="s">
        <v>6</v>
      </c>
      <c r="C3" s="60"/>
      <c r="D3" s="65"/>
      <c r="E3" s="65"/>
      <c r="F3" s="66"/>
      <c r="G3" s="66"/>
      <c r="H3" s="60"/>
      <c r="I3" s="67"/>
      <c r="J3" s="68"/>
    </row>
    <row r="4" spans="1:15" ht="23.25" hidden="1" customHeight="1" x14ac:dyDescent="0.2">
      <c r="A4" s="3"/>
      <c r="B4" s="69" t="s">
        <v>7</v>
      </c>
      <c r="C4" s="70"/>
      <c r="D4" s="71"/>
      <c r="E4" s="71"/>
      <c r="F4" s="72"/>
      <c r="G4" s="72"/>
      <c r="H4" s="72"/>
      <c r="I4" s="72"/>
      <c r="J4" s="73"/>
    </row>
    <row r="5" spans="1:15" ht="24" customHeight="1" x14ac:dyDescent="0.2">
      <c r="A5" s="3"/>
      <c r="B5" s="40" t="s">
        <v>8</v>
      </c>
      <c r="D5" s="156" t="s">
        <v>9</v>
      </c>
      <c r="F5" s="23"/>
      <c r="G5" s="23"/>
      <c r="H5" s="25" t="s">
        <v>10</v>
      </c>
      <c r="I5" s="74" t="s">
        <v>11</v>
      </c>
      <c r="J5" s="9"/>
    </row>
    <row r="6" spans="1:15" ht="15.75" customHeight="1" x14ac:dyDescent="0.2">
      <c r="A6" s="3"/>
      <c r="B6" s="35"/>
      <c r="C6" s="23"/>
      <c r="D6" s="23" t="s">
        <v>12</v>
      </c>
      <c r="F6" s="23"/>
      <c r="G6" s="23"/>
      <c r="H6" s="25" t="s">
        <v>13</v>
      </c>
      <c r="I6" s="74" t="s">
        <v>14</v>
      </c>
      <c r="J6" s="9"/>
    </row>
    <row r="7" spans="1:15" ht="15.75" customHeight="1" x14ac:dyDescent="0.2">
      <c r="A7" s="3"/>
      <c r="B7" s="36"/>
      <c r="C7" s="75"/>
      <c r="D7" s="30" t="s">
        <v>15</v>
      </c>
      <c r="F7" s="30"/>
      <c r="G7" s="30"/>
      <c r="H7" s="31"/>
      <c r="I7" s="30"/>
      <c r="J7" s="42"/>
    </row>
    <row r="8" spans="1:15" ht="24" hidden="1" customHeight="1" x14ac:dyDescent="0.2">
      <c r="A8" s="3"/>
      <c r="B8" s="40" t="s">
        <v>16</v>
      </c>
      <c r="D8" s="29"/>
      <c r="H8" s="25" t="s">
        <v>10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13</v>
      </c>
      <c r="I9" s="29"/>
      <c r="J9" s="9"/>
    </row>
    <row r="10" spans="1:15" ht="15.75" hidden="1" customHeight="1" x14ac:dyDescent="0.2">
      <c r="A10" s="3"/>
      <c r="B10" s="43"/>
      <c r="C10" s="24"/>
      <c r="D10" s="39"/>
      <c r="E10" s="31"/>
      <c r="F10" s="31"/>
      <c r="G10" s="15"/>
      <c r="H10" s="15"/>
      <c r="I10" s="44"/>
      <c r="J10" s="42"/>
    </row>
    <row r="11" spans="1:15" ht="24" customHeight="1" x14ac:dyDescent="0.2">
      <c r="A11" s="3"/>
      <c r="B11" s="40" t="s">
        <v>17</v>
      </c>
      <c r="D11" s="225"/>
      <c r="E11" s="226"/>
      <c r="F11" s="226"/>
      <c r="G11" s="226"/>
      <c r="H11" s="25" t="s">
        <v>10</v>
      </c>
      <c r="I11" s="189"/>
      <c r="J11" s="9"/>
    </row>
    <row r="12" spans="1:15" ht="15.75" customHeight="1" x14ac:dyDescent="0.2">
      <c r="A12" s="3"/>
      <c r="B12" s="35"/>
      <c r="C12" s="23"/>
      <c r="D12" s="229"/>
      <c r="E12" s="229"/>
      <c r="F12" s="229"/>
      <c r="G12" s="229"/>
      <c r="H12" s="25" t="s">
        <v>13</v>
      </c>
      <c r="I12" s="189"/>
      <c r="J12" s="9"/>
    </row>
    <row r="13" spans="1:15" ht="15.75" customHeight="1" x14ac:dyDescent="0.2">
      <c r="A13" s="3"/>
      <c r="B13" s="36"/>
      <c r="C13" s="75"/>
      <c r="D13" s="230"/>
      <c r="E13" s="230"/>
      <c r="F13" s="230"/>
      <c r="G13" s="230"/>
      <c r="H13" s="26"/>
      <c r="I13" s="190"/>
      <c r="J13" s="42"/>
    </row>
    <row r="14" spans="1:15" ht="24" customHeight="1" x14ac:dyDescent="0.2">
      <c r="A14" s="3"/>
      <c r="B14" s="50" t="s">
        <v>18</v>
      </c>
      <c r="C14" s="51"/>
      <c r="D14" s="225"/>
      <c r="E14" s="226"/>
      <c r="F14" s="226"/>
      <c r="G14" s="226"/>
      <c r="H14" s="53"/>
      <c r="I14" s="52"/>
      <c r="J14" s="54"/>
    </row>
    <row r="15" spans="1:15" ht="32.25" customHeight="1" x14ac:dyDescent="0.2">
      <c r="A15" s="3"/>
      <c r="B15" s="43" t="s">
        <v>19</v>
      </c>
      <c r="C15" s="55"/>
      <c r="D15" s="15"/>
      <c r="E15" s="224"/>
      <c r="F15" s="224"/>
      <c r="G15" s="227"/>
      <c r="H15" s="227"/>
      <c r="I15" s="227" t="s">
        <v>20</v>
      </c>
      <c r="J15" s="228"/>
    </row>
    <row r="16" spans="1:15" ht="23.25" customHeight="1" x14ac:dyDescent="0.2">
      <c r="A16" s="106" t="s">
        <v>21</v>
      </c>
      <c r="B16" s="107" t="s">
        <v>21</v>
      </c>
      <c r="C16" s="157"/>
      <c r="D16" s="158"/>
      <c r="E16" s="208"/>
      <c r="F16" s="209"/>
      <c r="G16" s="208"/>
      <c r="H16" s="209"/>
      <c r="I16" s="208">
        <f>SUM(I48:J50)</f>
        <v>0</v>
      </c>
      <c r="J16" s="210"/>
    </row>
    <row r="17" spans="1:15" ht="23.25" customHeight="1" x14ac:dyDescent="0.2">
      <c r="A17" s="106" t="s">
        <v>22</v>
      </c>
      <c r="B17" s="107" t="s">
        <v>22</v>
      </c>
      <c r="C17" s="157"/>
      <c r="D17" s="158"/>
      <c r="E17" s="208"/>
      <c r="F17" s="209"/>
      <c r="G17" s="208"/>
      <c r="H17" s="209"/>
      <c r="I17" s="208">
        <f>I51</f>
        <v>0</v>
      </c>
      <c r="J17" s="210"/>
    </row>
    <row r="18" spans="1:15" ht="23.25" customHeight="1" x14ac:dyDescent="0.2">
      <c r="A18" s="106" t="s">
        <v>23</v>
      </c>
      <c r="B18" s="107" t="s">
        <v>23</v>
      </c>
      <c r="C18" s="157"/>
      <c r="D18" s="158"/>
      <c r="E18" s="208"/>
      <c r="F18" s="209"/>
      <c r="G18" s="208"/>
      <c r="H18" s="209"/>
      <c r="I18" s="208">
        <v>0</v>
      </c>
      <c r="J18" s="210"/>
    </row>
    <row r="19" spans="1:15" ht="23.25" customHeight="1" x14ac:dyDescent="0.2">
      <c r="A19" s="106" t="s">
        <v>24</v>
      </c>
      <c r="B19" s="107" t="s">
        <v>25</v>
      </c>
      <c r="C19" s="157"/>
      <c r="D19" s="158"/>
      <c r="E19" s="208"/>
      <c r="F19" s="209"/>
      <c r="G19" s="208"/>
      <c r="H19" s="209"/>
      <c r="I19" s="208">
        <v>0</v>
      </c>
      <c r="J19" s="210"/>
    </row>
    <row r="20" spans="1:15" ht="23.25" customHeight="1" x14ac:dyDescent="0.2">
      <c r="A20" s="106" t="s">
        <v>26</v>
      </c>
      <c r="B20" s="107" t="s">
        <v>27</v>
      </c>
      <c r="C20" s="157"/>
      <c r="D20" s="158"/>
      <c r="E20" s="208"/>
      <c r="F20" s="209"/>
      <c r="G20" s="208"/>
      <c r="H20" s="209"/>
      <c r="I20" s="208">
        <v>0</v>
      </c>
      <c r="J20" s="210"/>
    </row>
    <row r="21" spans="1:15" ht="23.25" customHeight="1" x14ac:dyDescent="0.2">
      <c r="A21" s="3"/>
      <c r="B21" s="57" t="s">
        <v>20</v>
      </c>
      <c r="C21" s="159"/>
      <c r="D21" s="160"/>
      <c r="E21" s="216"/>
      <c r="F21" s="232"/>
      <c r="G21" s="216"/>
      <c r="H21" s="232"/>
      <c r="I21" s="216">
        <f>SUM(I16:J20)</f>
        <v>0</v>
      </c>
      <c r="J21" s="217"/>
    </row>
    <row r="22" spans="1:15" ht="33" customHeight="1" x14ac:dyDescent="0.2">
      <c r="A22" s="3"/>
      <c r="B22" s="49" t="s">
        <v>28</v>
      </c>
      <c r="C22" s="157"/>
      <c r="D22" s="158"/>
      <c r="E22" s="161"/>
      <c r="F22" s="162"/>
      <c r="G22" s="163"/>
      <c r="H22" s="163"/>
      <c r="I22" s="163"/>
      <c r="J22" s="47"/>
    </row>
    <row r="23" spans="1:15" ht="23.25" customHeight="1" x14ac:dyDescent="0.2">
      <c r="A23" s="3"/>
      <c r="B23" s="46" t="s">
        <v>29</v>
      </c>
      <c r="C23" s="157"/>
      <c r="D23" s="158"/>
      <c r="E23" s="164">
        <v>15</v>
      </c>
      <c r="F23" s="162" t="s">
        <v>30</v>
      </c>
      <c r="G23" s="214">
        <v>0</v>
      </c>
      <c r="H23" s="215"/>
      <c r="I23" s="215"/>
      <c r="J23" s="47" t="str">
        <f t="shared" ref="J23:J28" si="0">Mena</f>
        <v>CZK</v>
      </c>
    </row>
    <row r="24" spans="1:15" ht="23.25" customHeight="1" x14ac:dyDescent="0.2">
      <c r="A24" s="3"/>
      <c r="B24" s="46" t="s">
        <v>31</v>
      </c>
      <c r="C24" s="157"/>
      <c r="D24" s="158"/>
      <c r="E24" s="164">
        <f>SazbaDPH1</f>
        <v>15</v>
      </c>
      <c r="F24" s="162" t="s">
        <v>30</v>
      </c>
      <c r="G24" s="212">
        <v>0</v>
      </c>
      <c r="H24" s="213"/>
      <c r="I24" s="213"/>
      <c r="J24" s="47" t="str">
        <f t="shared" si="0"/>
        <v>CZK</v>
      </c>
    </row>
    <row r="25" spans="1:15" ht="23.25" customHeight="1" x14ac:dyDescent="0.2">
      <c r="A25" s="3"/>
      <c r="B25" s="46" t="s">
        <v>32</v>
      </c>
      <c r="C25" s="157"/>
      <c r="D25" s="158"/>
      <c r="E25" s="164">
        <v>21</v>
      </c>
      <c r="F25" s="162" t="s">
        <v>30</v>
      </c>
      <c r="G25" s="214">
        <f>I21</f>
        <v>0</v>
      </c>
      <c r="H25" s="215"/>
      <c r="I25" s="215"/>
      <c r="J25" s="47" t="str">
        <f t="shared" si="0"/>
        <v>CZK</v>
      </c>
      <c r="O25" s="186"/>
    </row>
    <row r="26" spans="1:15" ht="23.25" customHeight="1" x14ac:dyDescent="0.2">
      <c r="A26" s="3"/>
      <c r="B26" s="41" t="s">
        <v>33</v>
      </c>
      <c r="C26" s="19"/>
      <c r="D26" s="15"/>
      <c r="E26" s="37">
        <f>SazbaDPH2</f>
        <v>21</v>
      </c>
      <c r="F26" s="38" t="s">
        <v>30</v>
      </c>
      <c r="G26" s="221">
        <f>ZakladDPHZakl*0.21</f>
        <v>0</v>
      </c>
      <c r="H26" s="222"/>
      <c r="I26" s="222"/>
      <c r="J26" s="45" t="str">
        <f t="shared" si="0"/>
        <v>CZK</v>
      </c>
    </row>
    <row r="27" spans="1:15" ht="23.25" customHeight="1" thickBot="1" x14ac:dyDescent="0.25">
      <c r="A27" s="3"/>
      <c r="B27" s="40" t="s">
        <v>34</v>
      </c>
      <c r="C27" s="17"/>
      <c r="D27" s="20"/>
      <c r="E27" s="17"/>
      <c r="F27" s="18"/>
      <c r="G27" s="223">
        <v>0</v>
      </c>
      <c r="H27" s="223"/>
      <c r="I27" s="223"/>
      <c r="J27" s="48" t="str">
        <f t="shared" si="0"/>
        <v>CZK</v>
      </c>
    </row>
    <row r="28" spans="1:15" ht="27.75" hidden="1" customHeight="1" thickBot="1" x14ac:dyDescent="0.25">
      <c r="A28" s="3"/>
      <c r="B28" s="82" t="s">
        <v>35</v>
      </c>
      <c r="C28" s="83"/>
      <c r="D28" s="83"/>
      <c r="E28" s="84"/>
      <c r="F28" s="85"/>
      <c r="G28" s="231">
        <v>9959321.5500000007</v>
      </c>
      <c r="H28" s="233"/>
      <c r="I28" s="233"/>
      <c r="J28" s="86" t="str">
        <f t="shared" si="0"/>
        <v>CZK</v>
      </c>
    </row>
    <row r="29" spans="1:15" ht="27.75" customHeight="1" thickBot="1" x14ac:dyDescent="0.25">
      <c r="A29" s="3"/>
      <c r="B29" s="82" t="s">
        <v>36</v>
      </c>
      <c r="C29" s="87"/>
      <c r="D29" s="87"/>
      <c r="E29" s="87"/>
      <c r="F29" s="87"/>
      <c r="G29" s="231">
        <f>ZakladDPHZakl+DPHZakl+Zaokrouhleni</f>
        <v>0</v>
      </c>
      <c r="H29" s="231"/>
      <c r="I29" s="231"/>
      <c r="J29" s="88" t="s">
        <v>37</v>
      </c>
    </row>
    <row r="30" spans="1:15" ht="12.75" customHeight="1" x14ac:dyDescent="0.2">
      <c r="A30" s="3"/>
      <c r="B30" s="3"/>
      <c r="J30" s="10"/>
    </row>
    <row r="31" spans="1:15" ht="30" customHeight="1" x14ac:dyDescent="0.2">
      <c r="A31" s="3"/>
      <c r="B31" s="3"/>
      <c r="J31" s="10"/>
    </row>
    <row r="32" spans="1:15" ht="18.75" customHeight="1" x14ac:dyDescent="0.2">
      <c r="A32" s="3"/>
      <c r="B32" s="21"/>
      <c r="C32" s="16" t="s">
        <v>38</v>
      </c>
      <c r="D32" s="33"/>
      <c r="E32" s="33"/>
      <c r="F32" s="16" t="s">
        <v>39</v>
      </c>
      <c r="G32" s="33"/>
      <c r="H32" s="34"/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11" t="s">
        <v>40</v>
      </c>
      <c r="E35" s="211"/>
      <c r="H35" s="11" t="s">
        <v>41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58" t="s">
        <v>42</v>
      </c>
      <c r="C37" s="2"/>
      <c r="D37" s="2"/>
      <c r="E37" s="2"/>
      <c r="F37" s="81"/>
      <c r="G37" s="81"/>
      <c r="H37" s="81"/>
      <c r="I37" s="81"/>
      <c r="J37" s="2"/>
    </row>
    <row r="38" spans="1:10" ht="25.5" hidden="1" customHeight="1" x14ac:dyDescent="0.2">
      <c r="A38" s="78" t="s">
        <v>43</v>
      </c>
      <c r="B38" s="165" t="s">
        <v>44</v>
      </c>
      <c r="C38" s="79" t="s">
        <v>45</v>
      </c>
      <c r="D38" s="80"/>
      <c r="E38" s="80"/>
      <c r="F38" s="166" t="str">
        <f>B23</f>
        <v>Základ pro sníženou DPH</v>
      </c>
      <c r="G38" s="166" t="str">
        <f>B25</f>
        <v>Základ pro základní DPH</v>
      </c>
      <c r="H38" s="167" t="s">
        <v>46</v>
      </c>
      <c r="I38" s="167" t="s">
        <v>47</v>
      </c>
      <c r="J38" s="168" t="s">
        <v>30</v>
      </c>
    </row>
    <row r="39" spans="1:10" ht="25.5" hidden="1" customHeight="1" x14ac:dyDescent="0.2">
      <c r="A39" s="78">
        <v>1</v>
      </c>
      <c r="B39" s="169"/>
      <c r="C39" s="199"/>
      <c r="D39" s="200"/>
      <c r="E39" s="200"/>
      <c r="F39" s="170">
        <v>0</v>
      </c>
      <c r="G39" s="171">
        <v>9959321.5500000007</v>
      </c>
      <c r="H39" s="172">
        <v>2091458</v>
      </c>
      <c r="I39" s="172">
        <v>12050779.550000001</v>
      </c>
      <c r="J39" s="173">
        <f>IF(CenaCelkemVypocet=0,"",I39/CenaCelkemVypocet*100)</f>
        <v>100</v>
      </c>
    </row>
    <row r="40" spans="1:10" ht="25.5" hidden="1" customHeight="1" x14ac:dyDescent="0.2">
      <c r="A40" s="78"/>
      <c r="B40" s="201" t="s">
        <v>48</v>
      </c>
      <c r="C40" s="202"/>
      <c r="D40" s="202"/>
      <c r="E40" s="203"/>
      <c r="F40" s="174">
        <f>SUMIF(A39:A39,"=1",F39:F39)</f>
        <v>0</v>
      </c>
      <c r="G40" s="175">
        <f>SUMIF(A39:A39,"=1",G39:G39)</f>
        <v>9959321.5500000007</v>
      </c>
      <c r="H40" s="175">
        <f>SUMIF(A39:A39,"=1",H39:H39)</f>
        <v>2091458</v>
      </c>
      <c r="I40" s="175">
        <f>SUMIF(A39:A39,"=1",I39:I39)</f>
        <v>12050779.550000001</v>
      </c>
      <c r="J40" s="176">
        <f>SUMIF(A39:A39,"=1",J39:J39)</f>
        <v>100</v>
      </c>
    </row>
    <row r="44" spans="1:10" ht="15.75" x14ac:dyDescent="0.25">
      <c r="B44" s="89" t="s">
        <v>49</v>
      </c>
    </row>
    <row r="46" spans="1:10" ht="25.5" customHeight="1" x14ac:dyDescent="0.2">
      <c r="A46" s="90"/>
      <c r="B46" s="94" t="s">
        <v>44</v>
      </c>
      <c r="C46" s="94" t="s">
        <v>45</v>
      </c>
      <c r="D46" s="95"/>
      <c r="E46" s="95"/>
      <c r="F46" s="177" t="s">
        <v>50</v>
      </c>
      <c r="G46" s="177"/>
      <c r="H46" s="177"/>
      <c r="I46" s="204" t="s">
        <v>20</v>
      </c>
      <c r="J46" s="204"/>
    </row>
    <row r="47" spans="1:10" ht="25.5" customHeight="1" x14ac:dyDescent="0.2">
      <c r="A47" s="91"/>
      <c r="B47" s="98" t="s">
        <v>51</v>
      </c>
      <c r="C47" s="206" t="s">
        <v>52</v>
      </c>
      <c r="D47" s="207"/>
      <c r="E47" s="207"/>
      <c r="F47" s="178" t="s">
        <v>21</v>
      </c>
      <c r="G47" s="179"/>
      <c r="H47" s="179"/>
      <c r="I47" s="205">
        <v>0</v>
      </c>
      <c r="J47" s="205"/>
    </row>
    <row r="48" spans="1:10" ht="25.5" customHeight="1" x14ac:dyDescent="0.2">
      <c r="A48" s="91"/>
      <c r="B48" s="93" t="s">
        <v>53</v>
      </c>
      <c r="C48" s="194" t="s">
        <v>54</v>
      </c>
      <c r="D48" s="195"/>
      <c r="E48" s="195"/>
      <c r="F48" s="100" t="s">
        <v>21</v>
      </c>
      <c r="G48" s="101"/>
      <c r="H48" s="101"/>
      <c r="I48" s="193">
        <f>' Pol'!G16</f>
        <v>0</v>
      </c>
      <c r="J48" s="193"/>
    </row>
    <row r="49" spans="1:10" ht="25.5" customHeight="1" x14ac:dyDescent="0.2">
      <c r="A49" s="91"/>
      <c r="B49" s="93" t="s">
        <v>55</v>
      </c>
      <c r="C49" s="194" t="s">
        <v>56</v>
      </c>
      <c r="D49" s="195"/>
      <c r="E49" s="195"/>
      <c r="F49" s="100" t="s">
        <v>21</v>
      </c>
      <c r="G49" s="101"/>
      <c r="H49" s="101"/>
      <c r="I49" s="193">
        <f>' Pol'!G39</f>
        <v>0</v>
      </c>
      <c r="J49" s="193"/>
    </row>
    <row r="50" spans="1:10" ht="25.5" customHeight="1" x14ac:dyDescent="0.2">
      <c r="A50" s="91"/>
      <c r="B50" s="93" t="s">
        <v>57</v>
      </c>
      <c r="C50" s="194" t="s">
        <v>58</v>
      </c>
      <c r="D50" s="195"/>
      <c r="E50" s="195"/>
      <c r="F50" s="100" t="s">
        <v>21</v>
      </c>
      <c r="G50" s="101"/>
      <c r="H50" s="101"/>
      <c r="I50" s="193">
        <f>' Pol'!G59</f>
        <v>0</v>
      </c>
      <c r="J50" s="193"/>
    </row>
    <row r="51" spans="1:10" ht="25.5" customHeight="1" x14ac:dyDescent="0.2">
      <c r="A51" s="91"/>
      <c r="B51" s="99" t="s">
        <v>59</v>
      </c>
      <c r="C51" s="197" t="s">
        <v>60</v>
      </c>
      <c r="D51" s="198"/>
      <c r="E51" s="198"/>
      <c r="F51" s="102" t="s">
        <v>22</v>
      </c>
      <c r="G51" s="103"/>
      <c r="H51" s="103"/>
      <c r="I51" s="196">
        <f>' Pol'!G63</f>
        <v>0</v>
      </c>
      <c r="J51" s="196"/>
    </row>
    <row r="52" spans="1:10" ht="25.5" customHeight="1" x14ac:dyDescent="0.2">
      <c r="A52" s="92"/>
      <c r="B52" s="96" t="s">
        <v>47</v>
      </c>
      <c r="C52" s="96"/>
      <c r="D52" s="97"/>
      <c r="E52" s="97"/>
      <c r="F52" s="104"/>
      <c r="G52" s="105"/>
      <c r="H52" s="105"/>
      <c r="I52" s="192">
        <f>SUM(I47:I51)</f>
        <v>0</v>
      </c>
      <c r="J52" s="192"/>
    </row>
    <row r="53" spans="1:10" x14ac:dyDescent="0.2">
      <c r="F53" s="77"/>
      <c r="G53" s="77"/>
      <c r="H53" s="77"/>
      <c r="I53" s="77"/>
      <c r="J53" s="77"/>
    </row>
    <row r="54" spans="1:10" x14ac:dyDescent="0.2">
      <c r="F54" s="77"/>
      <c r="G54" s="77"/>
      <c r="H54" s="77"/>
      <c r="I54" s="77"/>
      <c r="J54" s="77"/>
    </row>
    <row r="55" spans="1:10" x14ac:dyDescent="0.2">
      <c r="F55" s="77"/>
      <c r="G55" s="77"/>
      <c r="H55" s="77"/>
      <c r="I55" s="77"/>
      <c r="J55" s="7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D14:G14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8.710937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8.7109375" style="4"/>
  </cols>
  <sheetData>
    <row r="1" spans="1:7" ht="15.75" x14ac:dyDescent="0.2">
      <c r="A1" s="234" t="s">
        <v>61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180" t="s">
        <v>62</v>
      </c>
      <c r="B2" s="181"/>
      <c r="C2" s="236"/>
      <c r="D2" s="236"/>
      <c r="E2" s="236"/>
      <c r="F2" s="236"/>
      <c r="G2" s="237"/>
    </row>
    <row r="3" spans="1:7" ht="24.95" hidden="1" customHeight="1" x14ac:dyDescent="0.2">
      <c r="A3" s="180" t="s">
        <v>63</v>
      </c>
      <c r="B3" s="181"/>
      <c r="C3" s="236"/>
      <c r="D3" s="236"/>
      <c r="E3" s="236"/>
      <c r="F3" s="236"/>
      <c r="G3" s="237"/>
    </row>
    <row r="4" spans="1:7" ht="24.95" hidden="1" customHeight="1" x14ac:dyDescent="0.2">
      <c r="A4" s="180" t="s">
        <v>64</v>
      </c>
      <c r="B4" s="181"/>
      <c r="C4" s="236"/>
      <c r="D4" s="236"/>
      <c r="E4" s="236"/>
      <c r="F4" s="236"/>
      <c r="G4" s="237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headerFooter alignWithMargins="0">
    <oddFooter>&amp;L&amp;9Zpracováno programem &amp;"Arial CE,Tučné"RTS Stavitel +,  © RTS, a.s.&amp;R&amp;"Arial,Obyčejné"Strana 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107"/>
  <sheetViews>
    <sheetView tabSelected="1" topLeftCell="A58" zoomScale="160" zoomScaleNormal="160" zoomScalePageLayoutView="150" workbookViewId="0">
      <selection activeCell="W13" sqref="W13"/>
    </sheetView>
  </sheetViews>
  <sheetFormatPr defaultColWidth="8.7109375" defaultRowHeight="12.75" outlineLevelRow="1" x14ac:dyDescent="0.2"/>
  <cols>
    <col min="1" max="1" width="4.28515625" customWidth="1"/>
    <col min="2" max="2" width="14.42578125" style="76" customWidth="1"/>
    <col min="3" max="3" width="38.28515625" style="7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8" t="s">
        <v>61</v>
      </c>
      <c r="B1" s="238"/>
      <c r="C1" s="238"/>
      <c r="D1" s="238"/>
      <c r="E1" s="238"/>
      <c r="F1" s="238"/>
      <c r="G1" s="238"/>
      <c r="AE1" t="s">
        <v>65</v>
      </c>
    </row>
    <row r="2" spans="1:60" ht="24.95" customHeight="1" x14ac:dyDescent="0.2">
      <c r="A2" s="180" t="s">
        <v>66</v>
      </c>
      <c r="B2" s="181"/>
      <c r="C2" s="239" t="s">
        <v>5</v>
      </c>
      <c r="D2" s="240"/>
      <c r="E2" s="240"/>
      <c r="F2" s="240"/>
      <c r="G2" s="241"/>
      <c r="AE2" t="s">
        <v>67</v>
      </c>
    </row>
    <row r="3" spans="1:60" ht="24.95" hidden="1" customHeight="1" x14ac:dyDescent="0.2">
      <c r="A3" s="180" t="s">
        <v>63</v>
      </c>
      <c r="B3" s="181"/>
      <c r="C3" s="240"/>
      <c r="D3" s="240"/>
      <c r="E3" s="240"/>
      <c r="F3" s="240"/>
      <c r="G3" s="241"/>
      <c r="AE3" t="s">
        <v>68</v>
      </c>
    </row>
    <row r="4" spans="1:60" ht="24.95" hidden="1" customHeight="1" x14ac:dyDescent="0.2">
      <c r="A4" s="180" t="s">
        <v>64</v>
      </c>
      <c r="B4" s="181"/>
      <c r="C4" s="239"/>
      <c r="D4" s="240"/>
      <c r="E4" s="240"/>
      <c r="F4" s="240"/>
      <c r="G4" s="241"/>
      <c r="AE4" t="s">
        <v>69</v>
      </c>
    </row>
    <row r="5" spans="1:60" hidden="1" x14ac:dyDescent="0.2">
      <c r="A5" s="182" t="s">
        <v>70</v>
      </c>
      <c r="B5" s="108"/>
      <c r="C5" s="108"/>
      <c r="D5" s="109"/>
      <c r="E5" s="109"/>
      <c r="F5" s="109"/>
      <c r="G5" s="183"/>
      <c r="AE5" t="s">
        <v>71</v>
      </c>
    </row>
    <row r="7" spans="1:60" ht="38.25" x14ac:dyDescent="0.2">
      <c r="A7" s="184" t="s">
        <v>72</v>
      </c>
      <c r="B7" s="185" t="s">
        <v>73</v>
      </c>
      <c r="C7" s="185" t="s">
        <v>74</v>
      </c>
      <c r="D7" s="184" t="s">
        <v>75</v>
      </c>
      <c r="E7" s="184" t="s">
        <v>76</v>
      </c>
      <c r="F7" s="110" t="s">
        <v>77</v>
      </c>
      <c r="G7" s="184" t="s">
        <v>20</v>
      </c>
      <c r="H7" s="129" t="s">
        <v>78</v>
      </c>
      <c r="I7" s="129" t="s">
        <v>79</v>
      </c>
      <c r="J7" s="129" t="s">
        <v>80</v>
      </c>
      <c r="K7" s="129" t="s">
        <v>81</v>
      </c>
      <c r="L7" s="129" t="s">
        <v>82</v>
      </c>
      <c r="M7" s="129" t="s">
        <v>83</v>
      </c>
      <c r="N7" s="129" t="s">
        <v>84</v>
      </c>
      <c r="O7" s="129" t="s">
        <v>85</v>
      </c>
      <c r="P7" s="129" t="s">
        <v>86</v>
      </c>
      <c r="Q7" s="129" t="s">
        <v>87</v>
      </c>
      <c r="R7" s="129" t="s">
        <v>88</v>
      </c>
      <c r="S7" s="129" t="s">
        <v>89</v>
      </c>
      <c r="T7" s="129" t="s">
        <v>90</v>
      </c>
      <c r="U7" s="129" t="s">
        <v>91</v>
      </c>
    </row>
    <row r="8" spans="1:60" x14ac:dyDescent="0.2">
      <c r="A8" s="130" t="s">
        <v>92</v>
      </c>
      <c r="B8" s="131" t="s">
        <v>51</v>
      </c>
      <c r="C8" s="132" t="s">
        <v>52</v>
      </c>
      <c r="D8" s="133"/>
      <c r="E8" s="134"/>
      <c r="F8" s="135"/>
      <c r="G8" s="135">
        <f>SUMIF(AE9:AE15,"&lt;&gt;NOR",G9:G15)</f>
        <v>0</v>
      </c>
      <c r="H8" s="135"/>
      <c r="I8" s="135">
        <f>SUM(I9:I15)</f>
        <v>0</v>
      </c>
      <c r="J8" s="135"/>
      <c r="K8" s="135">
        <f>SUM(K9:K15)</f>
        <v>0</v>
      </c>
      <c r="L8" s="135"/>
      <c r="M8" s="135">
        <f>SUM(M9:M15)</f>
        <v>0</v>
      </c>
      <c r="N8" s="114"/>
      <c r="O8" s="114">
        <f>SUM(O9:O15)</f>
        <v>0</v>
      </c>
      <c r="P8" s="114"/>
      <c r="Q8" s="114">
        <f>SUM(Q9:Q15)</f>
        <v>0</v>
      </c>
      <c r="R8" s="114"/>
      <c r="S8" s="114"/>
      <c r="T8" s="130"/>
      <c r="U8" s="114">
        <f>SUM(U9:U15)</f>
        <v>0</v>
      </c>
      <c r="AE8" t="s">
        <v>93</v>
      </c>
    </row>
    <row r="9" spans="1:60" outlineLevel="1" x14ac:dyDescent="0.2">
      <c r="A9" s="112">
        <v>1</v>
      </c>
      <c r="B9" s="112" t="s">
        <v>53</v>
      </c>
      <c r="C9" s="142" t="s">
        <v>52</v>
      </c>
      <c r="D9" s="115" t="s">
        <v>94</v>
      </c>
      <c r="E9" s="123">
        <v>0</v>
      </c>
      <c r="F9" s="127">
        <v>0</v>
      </c>
      <c r="G9" s="127">
        <v>0</v>
      </c>
      <c r="H9" s="127">
        <v>0</v>
      </c>
      <c r="I9" s="127">
        <f>ROUND(E9*H9,2)</f>
        <v>0</v>
      </c>
      <c r="J9" s="127">
        <v>0</v>
      </c>
      <c r="K9" s="127">
        <f>ROUND(E9*J9,2)</f>
        <v>0</v>
      </c>
      <c r="L9" s="127">
        <v>21</v>
      </c>
      <c r="M9" s="127">
        <f>G9*(1+L9/100)</f>
        <v>0</v>
      </c>
      <c r="N9" s="116">
        <v>0</v>
      </c>
      <c r="O9" s="116">
        <f>ROUND(E9*N9,5)</f>
        <v>0</v>
      </c>
      <c r="P9" s="116">
        <v>0</v>
      </c>
      <c r="Q9" s="116">
        <f>ROUND(E9*P9,5)</f>
        <v>0</v>
      </c>
      <c r="R9" s="116"/>
      <c r="S9" s="116"/>
      <c r="T9" s="117">
        <v>0</v>
      </c>
      <c r="U9" s="116">
        <f>ROUND(E9*T9,2)</f>
        <v>0</v>
      </c>
      <c r="V9" s="111"/>
      <c r="W9" s="111"/>
      <c r="X9" s="111"/>
      <c r="Y9" s="111"/>
      <c r="Z9" s="111"/>
      <c r="AA9" s="111"/>
      <c r="AB9" s="111"/>
      <c r="AC9" s="111"/>
      <c r="AD9" s="111"/>
      <c r="AE9" s="111" t="s">
        <v>95</v>
      </c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</row>
    <row r="10" spans="1:60" ht="22.5" outlineLevel="1" x14ac:dyDescent="0.2">
      <c r="A10" s="112"/>
      <c r="B10" s="112"/>
      <c r="C10" s="143" t="s">
        <v>202</v>
      </c>
      <c r="D10" s="118"/>
      <c r="E10" s="124"/>
      <c r="F10" s="127"/>
      <c r="G10" s="127"/>
      <c r="H10" s="127"/>
      <c r="I10" s="127"/>
      <c r="J10" s="127"/>
      <c r="K10" s="127"/>
      <c r="L10" s="127"/>
      <c r="M10" s="127"/>
      <c r="N10" s="116"/>
      <c r="O10" s="116"/>
      <c r="P10" s="116"/>
      <c r="Q10" s="116"/>
      <c r="R10" s="116"/>
      <c r="S10" s="116"/>
      <c r="T10" s="117"/>
      <c r="U10" s="116"/>
      <c r="V10" s="111"/>
      <c r="W10" s="111"/>
      <c r="X10" s="111"/>
      <c r="Y10" s="111"/>
      <c r="Z10" s="111"/>
      <c r="AA10" s="111"/>
      <c r="AB10" s="111"/>
      <c r="AC10" s="111"/>
      <c r="AD10" s="111"/>
      <c r="AE10" s="111" t="s">
        <v>96</v>
      </c>
      <c r="AF10" s="111">
        <v>0</v>
      </c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</row>
    <row r="11" spans="1:60" outlineLevel="1" x14ac:dyDescent="0.2">
      <c r="A11" s="112"/>
      <c r="B11" s="112"/>
      <c r="C11" s="143" t="s">
        <v>97</v>
      </c>
      <c r="D11" s="118"/>
      <c r="E11" s="124"/>
      <c r="F11" s="127"/>
      <c r="G11" s="127"/>
      <c r="H11" s="127"/>
      <c r="I11" s="127"/>
      <c r="J11" s="127"/>
      <c r="K11" s="127"/>
      <c r="L11" s="127"/>
      <c r="M11" s="127"/>
      <c r="N11" s="116"/>
      <c r="O11" s="116"/>
      <c r="P11" s="116"/>
      <c r="Q11" s="116"/>
      <c r="R11" s="116"/>
      <c r="S11" s="116"/>
      <c r="T11" s="117"/>
      <c r="U11" s="116"/>
      <c r="V11" s="111"/>
      <c r="W11" s="111"/>
      <c r="X11" s="111"/>
      <c r="Y11" s="111"/>
      <c r="Z11" s="111"/>
      <c r="AA11" s="111"/>
      <c r="AB11" s="111"/>
      <c r="AC11" s="111"/>
      <c r="AD11" s="111"/>
      <c r="AE11" s="111" t="s">
        <v>96</v>
      </c>
      <c r="AF11" s="111">
        <v>0</v>
      </c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</row>
    <row r="12" spans="1:60" ht="22.5" outlineLevel="1" x14ac:dyDescent="0.2">
      <c r="A12" s="112"/>
      <c r="B12" s="112"/>
      <c r="C12" s="143" t="s">
        <v>98</v>
      </c>
      <c r="D12" s="118"/>
      <c r="E12" s="124"/>
      <c r="F12" s="127"/>
      <c r="G12" s="127"/>
      <c r="H12" s="127"/>
      <c r="I12" s="127"/>
      <c r="J12" s="127"/>
      <c r="K12" s="127"/>
      <c r="L12" s="127"/>
      <c r="M12" s="127"/>
      <c r="N12" s="116"/>
      <c r="O12" s="116"/>
      <c r="P12" s="116"/>
      <c r="Q12" s="116"/>
      <c r="R12" s="116"/>
      <c r="S12" s="116"/>
      <c r="T12" s="117"/>
      <c r="U12" s="116"/>
      <c r="V12" s="111"/>
      <c r="W12" s="111"/>
      <c r="X12" s="111"/>
      <c r="Y12" s="111"/>
      <c r="Z12" s="111"/>
      <c r="AA12" s="111"/>
      <c r="AB12" s="111"/>
      <c r="AC12" s="111"/>
      <c r="AD12" s="111"/>
      <c r="AE12" s="111" t="s">
        <v>96</v>
      </c>
      <c r="AF12" s="111">
        <v>0</v>
      </c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</row>
    <row r="13" spans="1:60" ht="22.5" outlineLevel="1" x14ac:dyDescent="0.2">
      <c r="A13" s="112"/>
      <c r="B13" s="112"/>
      <c r="C13" s="143" t="s">
        <v>99</v>
      </c>
      <c r="D13" s="118"/>
      <c r="E13" s="124"/>
      <c r="F13" s="127"/>
      <c r="G13" s="127"/>
      <c r="H13" s="127"/>
      <c r="I13" s="127"/>
      <c r="J13" s="127"/>
      <c r="K13" s="127"/>
      <c r="L13" s="127"/>
      <c r="M13" s="127"/>
      <c r="N13" s="116"/>
      <c r="O13" s="116"/>
      <c r="P13" s="116"/>
      <c r="Q13" s="116"/>
      <c r="R13" s="116"/>
      <c r="S13" s="116"/>
      <c r="T13" s="117"/>
      <c r="U13" s="116"/>
      <c r="V13" s="111"/>
      <c r="W13" s="111"/>
      <c r="X13" s="111"/>
      <c r="Y13" s="111"/>
      <c r="Z13" s="111"/>
      <c r="AA13" s="111"/>
      <c r="AB13" s="111"/>
      <c r="AC13" s="111"/>
      <c r="AD13" s="111"/>
      <c r="AE13" s="111" t="s">
        <v>96</v>
      </c>
      <c r="AF13" s="111">
        <v>0</v>
      </c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</row>
    <row r="14" spans="1:60" ht="22.5" outlineLevel="1" x14ac:dyDescent="0.2">
      <c r="A14" s="112"/>
      <c r="B14" s="112"/>
      <c r="C14" s="143" t="s">
        <v>100</v>
      </c>
      <c r="D14" s="118"/>
      <c r="E14" s="124"/>
      <c r="F14" s="127"/>
      <c r="G14" s="127"/>
      <c r="H14" s="127"/>
      <c r="I14" s="127"/>
      <c r="J14" s="127"/>
      <c r="K14" s="127"/>
      <c r="L14" s="127"/>
      <c r="M14" s="127"/>
      <c r="N14" s="116"/>
      <c r="O14" s="116"/>
      <c r="P14" s="116"/>
      <c r="Q14" s="116"/>
      <c r="R14" s="116"/>
      <c r="S14" s="116"/>
      <c r="T14" s="117"/>
      <c r="U14" s="116"/>
      <c r="V14" s="111"/>
      <c r="W14" s="111"/>
      <c r="X14" s="111"/>
      <c r="Y14" s="111"/>
      <c r="Z14" s="111"/>
      <c r="AA14" s="111"/>
      <c r="AB14" s="111"/>
      <c r="AC14" s="111"/>
      <c r="AD14" s="111"/>
      <c r="AE14" s="111" t="s">
        <v>96</v>
      </c>
      <c r="AF14" s="111">
        <v>0</v>
      </c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</row>
    <row r="15" spans="1:60" outlineLevel="1" x14ac:dyDescent="0.2">
      <c r="A15" s="112"/>
      <c r="B15" s="112"/>
      <c r="C15" s="143" t="s">
        <v>101</v>
      </c>
      <c r="D15" s="118"/>
      <c r="E15" s="124"/>
      <c r="F15" s="127"/>
      <c r="G15" s="127"/>
      <c r="H15" s="127"/>
      <c r="I15" s="127"/>
      <c r="J15" s="127"/>
      <c r="K15" s="127"/>
      <c r="L15" s="127"/>
      <c r="M15" s="127"/>
      <c r="N15" s="116"/>
      <c r="O15" s="116"/>
      <c r="P15" s="116"/>
      <c r="Q15" s="116"/>
      <c r="R15" s="116"/>
      <c r="S15" s="116"/>
      <c r="T15" s="117"/>
      <c r="U15" s="116"/>
      <c r="V15" s="111"/>
      <c r="W15" s="111"/>
      <c r="X15" s="111"/>
      <c r="Y15" s="111"/>
      <c r="Z15" s="111"/>
      <c r="AA15" s="111"/>
      <c r="AB15" s="111"/>
      <c r="AC15" s="111"/>
      <c r="AD15" s="111"/>
      <c r="AE15" s="111" t="s">
        <v>96</v>
      </c>
      <c r="AF15" s="111">
        <v>0</v>
      </c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</row>
    <row r="16" spans="1:60" x14ac:dyDescent="0.2">
      <c r="A16" s="113" t="s">
        <v>92</v>
      </c>
      <c r="B16" s="113" t="s">
        <v>53</v>
      </c>
      <c r="C16" s="144" t="s">
        <v>54</v>
      </c>
      <c r="D16" s="119"/>
      <c r="E16" s="125"/>
      <c r="F16" s="128"/>
      <c r="G16" s="128">
        <f>SUMIF(AE17:AE38,"&lt;&gt;NOR",G17:G38)</f>
        <v>0</v>
      </c>
      <c r="H16" s="128"/>
      <c r="I16" s="128">
        <f>SUM(I17:I38)</f>
        <v>53.2</v>
      </c>
      <c r="J16" s="128"/>
      <c r="K16" s="128">
        <f>SUM(K17:K38)</f>
        <v>22216.61</v>
      </c>
      <c r="L16" s="128"/>
      <c r="M16" s="128">
        <f>SUM(M17:M38)</f>
        <v>0</v>
      </c>
      <c r="N16" s="120"/>
      <c r="O16" s="120">
        <f>SUM(O17:O38)</f>
        <v>0</v>
      </c>
      <c r="P16" s="120"/>
      <c r="Q16" s="120">
        <f>SUM(Q17:Q38)</f>
        <v>0</v>
      </c>
      <c r="R16" s="120"/>
      <c r="S16" s="120"/>
      <c r="T16" s="121"/>
      <c r="U16" s="120">
        <f>SUM(U17:U38)</f>
        <v>33.26</v>
      </c>
      <c r="AE16" t="s">
        <v>93</v>
      </c>
    </row>
    <row r="17" spans="1:60" outlineLevel="1" x14ac:dyDescent="0.2">
      <c r="A17" s="112">
        <v>2</v>
      </c>
      <c r="B17" s="112" t="s">
        <v>102</v>
      </c>
      <c r="C17" s="142" t="s">
        <v>103</v>
      </c>
      <c r="D17" s="115" t="s">
        <v>104</v>
      </c>
      <c r="E17" s="123">
        <f>E18</f>
        <v>4.9739999999999993</v>
      </c>
      <c r="F17" s="187"/>
      <c r="G17" s="127">
        <f>E17*F17</f>
        <v>0</v>
      </c>
      <c r="H17" s="127">
        <v>0</v>
      </c>
      <c r="I17" s="127">
        <f>ROUND(E17*H17,2)</f>
        <v>0</v>
      </c>
      <c r="J17" s="127">
        <v>61.8</v>
      </c>
      <c r="K17" s="127">
        <f>ROUND(E17*J17,2)</f>
        <v>307.39</v>
      </c>
      <c r="L17" s="127">
        <v>21</v>
      </c>
      <c r="M17" s="127">
        <f>G17*(1+L17/100)</f>
        <v>0</v>
      </c>
      <c r="N17" s="116">
        <v>0</v>
      </c>
      <c r="O17" s="116">
        <f>ROUND(E17*N17,5)</f>
        <v>0</v>
      </c>
      <c r="P17" s="116">
        <v>0</v>
      </c>
      <c r="Q17" s="116">
        <f>ROUND(E17*P17,5)</f>
        <v>0</v>
      </c>
      <c r="R17" s="116"/>
      <c r="S17" s="116"/>
      <c r="T17" s="117">
        <v>9.7000000000000003E-2</v>
      </c>
      <c r="U17" s="116">
        <f>ROUND(E17*T17,2)</f>
        <v>0.48</v>
      </c>
      <c r="V17" s="111"/>
      <c r="W17" s="111"/>
      <c r="X17" s="111"/>
      <c r="Y17" s="111"/>
      <c r="Z17" s="111"/>
      <c r="AA17" s="111"/>
      <c r="AB17" s="111"/>
      <c r="AC17" s="111"/>
      <c r="AD17" s="111"/>
      <c r="AE17" s="111" t="s">
        <v>95</v>
      </c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</row>
    <row r="18" spans="1:60" outlineLevel="1" x14ac:dyDescent="0.2">
      <c r="A18" s="112"/>
      <c r="B18" s="112"/>
      <c r="C18" s="143" t="s">
        <v>105</v>
      </c>
      <c r="D18" s="118"/>
      <c r="E18" s="149">
        <f>(29.16+4)*0.15</f>
        <v>4.9739999999999993</v>
      </c>
      <c r="F18" s="127"/>
      <c r="G18" s="127"/>
      <c r="H18" s="127"/>
      <c r="I18" s="127"/>
      <c r="J18" s="127"/>
      <c r="K18" s="127"/>
      <c r="L18" s="127"/>
      <c r="M18" s="127"/>
      <c r="N18" s="116"/>
      <c r="O18" s="116"/>
      <c r="P18" s="116"/>
      <c r="Q18" s="116"/>
      <c r="R18" s="116"/>
      <c r="S18" s="116"/>
      <c r="T18" s="117"/>
      <c r="U18" s="116"/>
      <c r="V18" s="111"/>
      <c r="W18" s="111"/>
      <c r="X18" s="111"/>
      <c r="Y18" s="111"/>
      <c r="Z18" s="111"/>
      <c r="AA18" s="111"/>
      <c r="AB18" s="111"/>
      <c r="AC18" s="111"/>
      <c r="AD18" s="111"/>
      <c r="AE18" s="111" t="s">
        <v>96</v>
      </c>
      <c r="AF18" s="111">
        <v>0</v>
      </c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</row>
    <row r="19" spans="1:60" ht="22.5" outlineLevel="1" x14ac:dyDescent="0.2">
      <c r="A19" s="112">
        <v>3</v>
      </c>
      <c r="B19" s="112" t="s">
        <v>106</v>
      </c>
      <c r="C19" s="142" t="s">
        <v>107</v>
      </c>
      <c r="D19" s="115" t="s">
        <v>104</v>
      </c>
      <c r="E19" s="123">
        <f>+E22+E24</f>
        <v>18.238</v>
      </c>
      <c r="F19" s="187"/>
      <c r="G19" s="127">
        <f>E19*F19</f>
        <v>0</v>
      </c>
      <c r="H19" s="127">
        <v>0</v>
      </c>
      <c r="I19" s="127">
        <f>ROUND(E19*H19,2)</f>
        <v>0</v>
      </c>
      <c r="J19" s="127">
        <v>347</v>
      </c>
      <c r="K19" s="127">
        <f>ROUND(E19*J19,2)</f>
        <v>6328.59</v>
      </c>
      <c r="L19" s="127">
        <v>21</v>
      </c>
      <c r="M19" s="127">
        <f>G19*(1+L19/100)</f>
        <v>0</v>
      </c>
      <c r="N19" s="116">
        <v>0</v>
      </c>
      <c r="O19" s="116">
        <f>ROUND(E19*N19,5)</f>
        <v>0</v>
      </c>
      <c r="P19" s="116">
        <v>0</v>
      </c>
      <c r="Q19" s="116">
        <f>ROUND(E19*P19,5)</f>
        <v>0</v>
      </c>
      <c r="R19" s="116"/>
      <c r="S19" s="116"/>
      <c r="T19" s="117">
        <v>0.31</v>
      </c>
      <c r="U19" s="116">
        <f>ROUND(E19*T19,2)</f>
        <v>5.65</v>
      </c>
      <c r="V19" s="111"/>
      <c r="W19" s="111"/>
      <c r="X19" s="111"/>
      <c r="Y19" s="111"/>
      <c r="Z19" s="111"/>
      <c r="AA19" s="111"/>
      <c r="AB19" s="111"/>
      <c r="AC19" s="111"/>
      <c r="AD19" s="111"/>
      <c r="AE19" s="111" t="s">
        <v>95</v>
      </c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</row>
    <row r="20" spans="1:60" outlineLevel="1" x14ac:dyDescent="0.2">
      <c r="A20" s="112"/>
      <c r="B20" s="112"/>
      <c r="C20" s="143" t="s">
        <v>108</v>
      </c>
      <c r="D20" s="118"/>
      <c r="E20" s="124"/>
      <c r="F20" s="127"/>
      <c r="G20" s="127"/>
      <c r="H20" s="127"/>
      <c r="I20" s="127"/>
      <c r="J20" s="127"/>
      <c r="K20" s="127"/>
      <c r="L20" s="127"/>
      <c r="M20" s="127"/>
      <c r="N20" s="116"/>
      <c r="O20" s="116"/>
      <c r="P20" s="116"/>
      <c r="Q20" s="116"/>
      <c r="R20" s="116"/>
      <c r="S20" s="116"/>
      <c r="T20" s="117"/>
      <c r="U20" s="116"/>
      <c r="V20" s="111"/>
      <c r="W20" s="111"/>
      <c r="X20" s="111"/>
      <c r="Y20" s="111"/>
      <c r="Z20" s="111"/>
      <c r="AA20" s="111"/>
      <c r="AB20" s="111"/>
      <c r="AC20" s="111"/>
      <c r="AD20" s="111"/>
      <c r="AE20" s="111" t="s">
        <v>96</v>
      </c>
      <c r="AF20" s="111">
        <v>0</v>
      </c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</row>
    <row r="21" spans="1:60" outlineLevel="1" x14ac:dyDescent="0.2">
      <c r="A21" s="112"/>
      <c r="B21" s="112"/>
      <c r="C21" s="143" t="s">
        <v>109</v>
      </c>
      <c r="D21" s="118"/>
      <c r="E21" s="124"/>
      <c r="F21" s="127"/>
      <c r="G21" s="127"/>
      <c r="H21" s="127"/>
      <c r="I21" s="127"/>
      <c r="J21" s="127"/>
      <c r="K21" s="127"/>
      <c r="L21" s="127"/>
      <c r="M21" s="127"/>
      <c r="N21" s="116"/>
      <c r="O21" s="116"/>
      <c r="P21" s="116"/>
      <c r="Q21" s="116"/>
      <c r="R21" s="116"/>
      <c r="S21" s="116"/>
      <c r="T21" s="117"/>
      <c r="U21" s="116"/>
      <c r="V21" s="111"/>
      <c r="W21" s="111"/>
      <c r="X21" s="111"/>
      <c r="Y21" s="111"/>
      <c r="Z21" s="111"/>
      <c r="AA21" s="111"/>
      <c r="AB21" s="111"/>
      <c r="AC21" s="111"/>
      <c r="AD21" s="111"/>
      <c r="AE21" s="111" t="s">
        <v>96</v>
      </c>
      <c r="AF21" s="111">
        <v>0</v>
      </c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</row>
    <row r="22" spans="1:60" outlineLevel="1" x14ac:dyDescent="0.2">
      <c r="A22" s="112"/>
      <c r="B22" s="112"/>
      <c r="C22" s="143" t="s">
        <v>110</v>
      </c>
      <c r="D22" s="118"/>
      <c r="E22" s="149">
        <f>9*1.8*1.8*0.55</f>
        <v>16.038</v>
      </c>
      <c r="F22" s="127"/>
      <c r="G22" s="127"/>
      <c r="H22" s="127"/>
      <c r="I22" s="127"/>
      <c r="J22" s="127"/>
      <c r="K22" s="127"/>
      <c r="L22" s="127"/>
      <c r="M22" s="127"/>
      <c r="N22" s="116"/>
      <c r="O22" s="116"/>
      <c r="P22" s="116"/>
      <c r="Q22" s="116"/>
      <c r="R22" s="116"/>
      <c r="S22" s="116"/>
      <c r="T22" s="117"/>
      <c r="U22" s="116"/>
      <c r="V22" s="111"/>
      <c r="W22" s="111"/>
      <c r="X22" s="111"/>
      <c r="Y22" s="111"/>
      <c r="Z22" s="111"/>
      <c r="AA22" s="111"/>
      <c r="AB22" s="111"/>
      <c r="AC22" s="111"/>
      <c r="AD22" s="111"/>
      <c r="AE22" s="111" t="s">
        <v>96</v>
      </c>
      <c r="AF22" s="111">
        <v>0</v>
      </c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1"/>
      <c r="BA22" s="111"/>
      <c r="BB22" s="111"/>
      <c r="BC22" s="111"/>
      <c r="BD22" s="111"/>
      <c r="BE22" s="111"/>
      <c r="BF22" s="111"/>
      <c r="BG22" s="111"/>
      <c r="BH22" s="111"/>
    </row>
    <row r="23" spans="1:60" outlineLevel="1" x14ac:dyDescent="0.2">
      <c r="A23" s="112"/>
      <c r="B23" s="112"/>
      <c r="C23" s="145" t="s">
        <v>111</v>
      </c>
      <c r="D23" s="122"/>
      <c r="E23" s="126">
        <f>E22</f>
        <v>16.038</v>
      </c>
      <c r="F23" s="127"/>
      <c r="G23" s="127"/>
      <c r="H23" s="127"/>
      <c r="I23" s="127"/>
      <c r="J23" s="127"/>
      <c r="K23" s="127"/>
      <c r="L23" s="127"/>
      <c r="M23" s="127"/>
      <c r="N23" s="116"/>
      <c r="O23" s="116"/>
      <c r="P23" s="116"/>
      <c r="Q23" s="116"/>
      <c r="R23" s="116"/>
      <c r="S23" s="116"/>
      <c r="T23" s="117"/>
      <c r="U23" s="116"/>
      <c r="V23" s="111"/>
      <c r="W23" s="111"/>
      <c r="X23" s="111"/>
      <c r="Y23" s="111"/>
      <c r="Z23" s="111"/>
      <c r="AA23" s="111"/>
      <c r="AB23" s="111"/>
      <c r="AC23" s="111"/>
      <c r="AD23" s="111"/>
      <c r="AE23" s="111" t="s">
        <v>96</v>
      </c>
      <c r="AF23" s="111">
        <v>1</v>
      </c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</row>
    <row r="24" spans="1:60" outlineLevel="1" x14ac:dyDescent="0.2">
      <c r="A24" s="112"/>
      <c r="B24" s="112"/>
      <c r="C24" s="143" t="s">
        <v>112</v>
      </c>
      <c r="D24" s="118"/>
      <c r="E24" s="149">
        <f>2*2*0.55</f>
        <v>2.2000000000000002</v>
      </c>
      <c r="F24" s="127"/>
      <c r="G24" s="127"/>
      <c r="H24" s="127"/>
      <c r="I24" s="127"/>
      <c r="J24" s="127"/>
      <c r="K24" s="127"/>
      <c r="L24" s="127"/>
      <c r="M24" s="127"/>
      <c r="N24" s="116"/>
      <c r="O24" s="116"/>
      <c r="P24" s="116"/>
      <c r="Q24" s="116"/>
      <c r="R24" s="116"/>
      <c r="S24" s="116"/>
      <c r="T24" s="117"/>
      <c r="U24" s="116"/>
      <c r="V24" s="111"/>
      <c r="W24" s="111"/>
      <c r="X24" s="111"/>
      <c r="Y24" s="111"/>
      <c r="Z24" s="111"/>
      <c r="AA24" s="111"/>
      <c r="AB24" s="111"/>
      <c r="AC24" s="111"/>
      <c r="AD24" s="111"/>
      <c r="AE24" s="111" t="s">
        <v>96</v>
      </c>
      <c r="AF24" s="111">
        <v>0</v>
      </c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</row>
    <row r="25" spans="1:60" outlineLevel="1" x14ac:dyDescent="0.2">
      <c r="A25" s="112"/>
      <c r="B25" s="112"/>
      <c r="C25" s="145" t="s">
        <v>111</v>
      </c>
      <c r="D25" s="122"/>
      <c r="E25" s="126">
        <f>E24</f>
        <v>2.2000000000000002</v>
      </c>
      <c r="F25" s="127"/>
      <c r="G25" s="127"/>
      <c r="H25" s="127"/>
      <c r="I25" s="127"/>
      <c r="J25" s="127"/>
      <c r="K25" s="127"/>
      <c r="L25" s="127"/>
      <c r="M25" s="127"/>
      <c r="N25" s="116"/>
      <c r="O25" s="116"/>
      <c r="P25" s="116"/>
      <c r="Q25" s="116"/>
      <c r="R25" s="116"/>
      <c r="S25" s="116"/>
      <c r="T25" s="117"/>
      <c r="U25" s="116"/>
      <c r="V25" s="111"/>
      <c r="W25" s="111"/>
      <c r="X25" s="111"/>
      <c r="Y25" s="111"/>
      <c r="Z25" s="111"/>
      <c r="AA25" s="111"/>
      <c r="AB25" s="111"/>
      <c r="AC25" s="111"/>
      <c r="AD25" s="111"/>
      <c r="AE25" s="111" t="s">
        <v>96</v>
      </c>
      <c r="AF25" s="111">
        <v>1</v>
      </c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</row>
    <row r="26" spans="1:60" ht="22.5" outlineLevel="1" x14ac:dyDescent="0.2">
      <c r="A26" s="112">
        <v>4</v>
      </c>
      <c r="B26" s="112" t="s">
        <v>113</v>
      </c>
      <c r="C26" s="142" t="s">
        <v>114</v>
      </c>
      <c r="D26" s="115" t="s">
        <v>104</v>
      </c>
      <c r="E26" s="123">
        <f>E29+E31</f>
        <v>3.3160000000000003</v>
      </c>
      <c r="F26" s="187"/>
      <c r="G26" s="127">
        <f>E26*F26</f>
        <v>0</v>
      </c>
      <c r="H26" s="127">
        <v>0</v>
      </c>
      <c r="I26" s="127">
        <f>ROUND(E26*H26,2)</f>
        <v>0</v>
      </c>
      <c r="J26" s="127">
        <v>1173</v>
      </c>
      <c r="K26" s="127">
        <f>ROUND(E26*J26,2)</f>
        <v>3889.67</v>
      </c>
      <c r="L26" s="127">
        <v>21</v>
      </c>
      <c r="M26" s="127">
        <f>G26*(1+L26/100)</f>
        <v>0</v>
      </c>
      <c r="N26" s="116">
        <v>0</v>
      </c>
      <c r="O26" s="116">
        <f>ROUND(E26*N26,5)</f>
        <v>0</v>
      </c>
      <c r="P26" s="116">
        <v>0</v>
      </c>
      <c r="Q26" s="116">
        <f>ROUND(E26*P26,5)</f>
        <v>0</v>
      </c>
      <c r="R26" s="116"/>
      <c r="S26" s="116"/>
      <c r="T26" s="117">
        <v>4.6550000000000002</v>
      </c>
      <c r="U26" s="116">
        <f>ROUND(E26*T26,2)</f>
        <v>15.44</v>
      </c>
      <c r="V26" s="111"/>
      <c r="W26" s="111"/>
      <c r="X26" s="111"/>
      <c r="Y26" s="111"/>
      <c r="Z26" s="111"/>
      <c r="AA26" s="111"/>
      <c r="AB26" s="111"/>
      <c r="AC26" s="111"/>
      <c r="AD26" s="111"/>
      <c r="AE26" s="111" t="s">
        <v>95</v>
      </c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</row>
    <row r="27" spans="1:60" outlineLevel="1" x14ac:dyDescent="0.2">
      <c r="A27" s="112"/>
      <c r="B27" s="112"/>
      <c r="C27" s="143" t="s">
        <v>115</v>
      </c>
      <c r="D27" s="118"/>
      <c r="E27" s="124"/>
      <c r="F27" s="127"/>
      <c r="G27" s="127"/>
      <c r="H27" s="127"/>
      <c r="I27" s="127"/>
      <c r="J27" s="127"/>
      <c r="K27" s="127"/>
      <c r="L27" s="127"/>
      <c r="M27" s="127"/>
      <c r="N27" s="116"/>
      <c r="O27" s="116"/>
      <c r="P27" s="116"/>
      <c r="Q27" s="116"/>
      <c r="R27" s="116"/>
      <c r="S27" s="116"/>
      <c r="T27" s="117"/>
      <c r="U27" s="116"/>
      <c r="V27" s="111"/>
      <c r="W27" s="111"/>
      <c r="X27" s="111"/>
      <c r="Y27" s="111"/>
      <c r="Z27" s="111"/>
      <c r="AA27" s="111"/>
      <c r="AB27" s="111"/>
      <c r="AC27" s="111"/>
      <c r="AD27" s="111"/>
      <c r="AE27" s="111" t="s">
        <v>96</v>
      </c>
      <c r="AF27" s="111">
        <v>0</v>
      </c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  <c r="AX27" s="111"/>
      <c r="AY27" s="111"/>
      <c r="AZ27" s="111"/>
      <c r="BA27" s="111"/>
      <c r="BB27" s="111"/>
      <c r="BC27" s="111"/>
      <c r="BD27" s="111"/>
      <c r="BE27" s="111"/>
      <c r="BF27" s="111"/>
      <c r="BG27" s="111"/>
      <c r="BH27" s="111"/>
    </row>
    <row r="28" spans="1:60" outlineLevel="1" x14ac:dyDescent="0.2">
      <c r="A28" s="112"/>
      <c r="B28" s="112"/>
      <c r="C28" s="143" t="s">
        <v>109</v>
      </c>
      <c r="D28" s="118"/>
      <c r="E28" s="124"/>
      <c r="F28" s="127"/>
      <c r="G28" s="127"/>
      <c r="H28" s="127"/>
      <c r="I28" s="127"/>
      <c r="J28" s="127"/>
      <c r="K28" s="127"/>
      <c r="L28" s="127"/>
      <c r="M28" s="127"/>
      <c r="N28" s="116"/>
      <c r="O28" s="116"/>
      <c r="P28" s="116"/>
      <c r="Q28" s="116"/>
      <c r="R28" s="116"/>
      <c r="S28" s="116"/>
      <c r="T28" s="117"/>
      <c r="U28" s="116"/>
      <c r="V28" s="111"/>
      <c r="W28" s="111"/>
      <c r="X28" s="111"/>
      <c r="Y28" s="111"/>
      <c r="Z28" s="111"/>
      <c r="AA28" s="111"/>
      <c r="AB28" s="111"/>
      <c r="AC28" s="111"/>
      <c r="AD28" s="111"/>
      <c r="AE28" s="111" t="s">
        <v>96</v>
      </c>
      <c r="AF28" s="111">
        <v>0</v>
      </c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  <c r="BC28" s="111"/>
      <c r="BD28" s="111"/>
      <c r="BE28" s="111"/>
      <c r="BF28" s="111"/>
      <c r="BG28" s="111"/>
      <c r="BH28" s="111"/>
    </row>
    <row r="29" spans="1:60" outlineLevel="1" x14ac:dyDescent="0.2">
      <c r="A29" s="112"/>
      <c r="B29" s="112"/>
      <c r="C29" s="143" t="s">
        <v>116</v>
      </c>
      <c r="D29" s="118"/>
      <c r="E29" s="149">
        <f>9*1.8*1.8*0.1</f>
        <v>2.9160000000000004</v>
      </c>
      <c r="F29" s="127"/>
      <c r="G29" s="127"/>
      <c r="H29" s="127"/>
      <c r="I29" s="127"/>
      <c r="J29" s="127"/>
      <c r="K29" s="127"/>
      <c r="L29" s="127"/>
      <c r="M29" s="127"/>
      <c r="N29" s="116"/>
      <c r="O29" s="116"/>
      <c r="P29" s="116"/>
      <c r="Q29" s="116"/>
      <c r="R29" s="116"/>
      <c r="S29" s="116"/>
      <c r="T29" s="117"/>
      <c r="U29" s="116"/>
      <c r="V29" s="111"/>
      <c r="W29" s="111"/>
      <c r="X29" s="111"/>
      <c r="Y29" s="111"/>
      <c r="Z29" s="111"/>
      <c r="AA29" s="111"/>
      <c r="AB29" s="111"/>
      <c r="AC29" s="111"/>
      <c r="AD29" s="111"/>
      <c r="AE29" s="111" t="s">
        <v>96</v>
      </c>
      <c r="AF29" s="111">
        <v>0</v>
      </c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1"/>
      <c r="AZ29" s="111"/>
      <c r="BA29" s="111"/>
      <c r="BB29" s="111"/>
      <c r="BC29" s="111"/>
      <c r="BD29" s="111"/>
      <c r="BE29" s="111"/>
      <c r="BF29" s="111"/>
      <c r="BG29" s="111"/>
      <c r="BH29" s="111"/>
    </row>
    <row r="30" spans="1:60" outlineLevel="1" x14ac:dyDescent="0.2">
      <c r="A30" s="112"/>
      <c r="B30" s="112"/>
      <c r="C30" s="145" t="s">
        <v>111</v>
      </c>
      <c r="D30" s="122"/>
      <c r="E30" s="126">
        <f>E29</f>
        <v>2.9160000000000004</v>
      </c>
      <c r="F30" s="127"/>
      <c r="G30" s="127"/>
      <c r="H30" s="127"/>
      <c r="I30" s="127"/>
      <c r="J30" s="127"/>
      <c r="K30" s="127"/>
      <c r="L30" s="127"/>
      <c r="M30" s="127"/>
      <c r="N30" s="116"/>
      <c r="O30" s="116"/>
      <c r="P30" s="116"/>
      <c r="Q30" s="116"/>
      <c r="R30" s="116"/>
      <c r="S30" s="116"/>
      <c r="T30" s="117"/>
      <c r="U30" s="116"/>
      <c r="V30" s="111"/>
      <c r="W30" s="111"/>
      <c r="X30" s="111"/>
      <c r="Y30" s="111"/>
      <c r="Z30" s="111"/>
      <c r="AA30" s="111"/>
      <c r="AB30" s="111"/>
      <c r="AC30" s="111"/>
      <c r="AD30" s="111"/>
      <c r="AE30" s="111" t="s">
        <v>96</v>
      </c>
      <c r="AF30" s="111">
        <v>1</v>
      </c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</row>
    <row r="31" spans="1:60" outlineLevel="1" x14ac:dyDescent="0.2">
      <c r="A31" s="112"/>
      <c r="B31" s="112"/>
      <c r="C31" s="143" t="s">
        <v>117</v>
      </c>
      <c r="D31" s="118"/>
      <c r="E31" s="149">
        <f>2*2*0.1</f>
        <v>0.4</v>
      </c>
      <c r="F31" s="127"/>
      <c r="G31" s="127"/>
      <c r="H31" s="127"/>
      <c r="I31" s="127"/>
      <c r="J31" s="127"/>
      <c r="K31" s="127"/>
      <c r="L31" s="127"/>
      <c r="M31" s="127"/>
      <c r="N31" s="116"/>
      <c r="O31" s="116"/>
      <c r="P31" s="116"/>
      <c r="Q31" s="116"/>
      <c r="R31" s="116"/>
      <c r="S31" s="116"/>
      <c r="T31" s="117"/>
      <c r="U31" s="116"/>
      <c r="V31" s="111"/>
      <c r="W31" s="111"/>
      <c r="X31" s="111"/>
      <c r="Y31" s="111"/>
      <c r="Z31" s="111"/>
      <c r="AA31" s="111"/>
      <c r="AB31" s="111"/>
      <c r="AC31" s="111"/>
      <c r="AD31" s="111"/>
      <c r="AE31" s="111" t="s">
        <v>96</v>
      </c>
      <c r="AF31" s="111">
        <v>0</v>
      </c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/>
      <c r="BH31" s="111"/>
    </row>
    <row r="32" spans="1:60" outlineLevel="1" x14ac:dyDescent="0.2">
      <c r="A32" s="112"/>
      <c r="B32" s="112"/>
      <c r="C32" s="145" t="s">
        <v>111</v>
      </c>
      <c r="D32" s="122"/>
      <c r="E32" s="126">
        <f>E31</f>
        <v>0.4</v>
      </c>
      <c r="F32" s="127"/>
      <c r="G32" s="127"/>
      <c r="H32" s="127"/>
      <c r="I32" s="127"/>
      <c r="J32" s="127"/>
      <c r="K32" s="127"/>
      <c r="L32" s="127"/>
      <c r="M32" s="127"/>
      <c r="N32" s="116"/>
      <c r="O32" s="116"/>
      <c r="P32" s="116"/>
      <c r="Q32" s="116"/>
      <c r="R32" s="116"/>
      <c r="S32" s="116"/>
      <c r="T32" s="117"/>
      <c r="U32" s="116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96</v>
      </c>
      <c r="AF32" s="111">
        <v>1</v>
      </c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</row>
    <row r="33" spans="1:60" outlineLevel="1" x14ac:dyDescent="0.2">
      <c r="A33" s="112">
        <v>5</v>
      </c>
      <c r="B33" s="112" t="s">
        <v>118</v>
      </c>
      <c r="C33" s="142" t="s">
        <v>119</v>
      </c>
      <c r="D33" s="115" t="s">
        <v>104</v>
      </c>
      <c r="E33" s="123">
        <f>E19+E26</f>
        <v>21.553999999999998</v>
      </c>
      <c r="F33" s="187"/>
      <c r="G33" s="127">
        <f t="shared" ref="G33:G38" si="0">E33*F33</f>
        <v>0</v>
      </c>
      <c r="H33" s="127">
        <v>0</v>
      </c>
      <c r="I33" s="127">
        <f t="shared" ref="I33:I38" si="1">ROUND(E33*H33,2)</f>
        <v>0</v>
      </c>
      <c r="J33" s="127">
        <v>99.3</v>
      </c>
      <c r="K33" s="127">
        <f t="shared" ref="K33:K38" si="2">ROUND(E33*J33,2)</f>
        <v>2140.31</v>
      </c>
      <c r="L33" s="127">
        <v>21</v>
      </c>
      <c r="M33" s="127">
        <f t="shared" ref="M33:M38" si="3">G33*(1+L33/100)</f>
        <v>0</v>
      </c>
      <c r="N33" s="116">
        <v>0</v>
      </c>
      <c r="O33" s="116">
        <f t="shared" ref="O33:O38" si="4">ROUND(E33*N33,5)</f>
        <v>0</v>
      </c>
      <c r="P33" s="116">
        <v>0</v>
      </c>
      <c r="Q33" s="116">
        <f t="shared" ref="Q33:Q38" si="5">ROUND(E33*P33,5)</f>
        <v>0</v>
      </c>
      <c r="R33" s="116"/>
      <c r="S33" s="116"/>
      <c r="T33" s="117">
        <v>1.0999999999999999E-2</v>
      </c>
      <c r="U33" s="116">
        <f t="shared" ref="U33:U38" si="6">ROUND(E33*T33,2)</f>
        <v>0.24</v>
      </c>
      <c r="V33" s="111"/>
      <c r="W33" s="111"/>
      <c r="X33" s="111"/>
      <c r="Y33" s="111"/>
      <c r="Z33" s="111"/>
      <c r="AA33" s="111"/>
      <c r="AB33" s="111"/>
      <c r="AC33" s="111"/>
      <c r="AD33" s="111"/>
      <c r="AE33" s="111" t="s">
        <v>95</v>
      </c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1"/>
      <c r="BE33" s="111"/>
      <c r="BF33" s="111"/>
      <c r="BG33" s="111"/>
      <c r="BH33" s="111"/>
    </row>
    <row r="34" spans="1:60" outlineLevel="1" x14ac:dyDescent="0.2">
      <c r="A34" s="112">
        <v>6</v>
      </c>
      <c r="B34" s="112" t="s">
        <v>120</v>
      </c>
      <c r="C34" s="142" t="s">
        <v>121</v>
      </c>
      <c r="D34" s="115" t="s">
        <v>104</v>
      </c>
      <c r="E34" s="123">
        <f>E33*3</f>
        <v>64.661999999999992</v>
      </c>
      <c r="F34" s="187"/>
      <c r="G34" s="127">
        <f t="shared" si="0"/>
        <v>0</v>
      </c>
      <c r="H34" s="127">
        <v>0</v>
      </c>
      <c r="I34" s="127">
        <f t="shared" si="1"/>
        <v>0</v>
      </c>
      <c r="J34" s="127">
        <v>19.8</v>
      </c>
      <c r="K34" s="127">
        <f t="shared" si="2"/>
        <v>1280.31</v>
      </c>
      <c r="L34" s="127">
        <v>21</v>
      </c>
      <c r="M34" s="127">
        <f t="shared" si="3"/>
        <v>0</v>
      </c>
      <c r="N34" s="116">
        <v>0</v>
      </c>
      <c r="O34" s="116">
        <f t="shared" si="4"/>
        <v>0</v>
      </c>
      <c r="P34" s="116">
        <v>0</v>
      </c>
      <c r="Q34" s="116">
        <f t="shared" si="5"/>
        <v>0</v>
      </c>
      <c r="R34" s="116"/>
      <c r="S34" s="116"/>
      <c r="T34" s="117">
        <v>0</v>
      </c>
      <c r="U34" s="116">
        <f t="shared" si="6"/>
        <v>0</v>
      </c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95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</row>
    <row r="35" spans="1:60" outlineLevel="1" x14ac:dyDescent="0.2">
      <c r="A35" s="112">
        <v>7</v>
      </c>
      <c r="B35" s="112" t="s">
        <v>122</v>
      </c>
      <c r="C35" s="142" t="s">
        <v>123</v>
      </c>
      <c r="D35" s="115" t="s">
        <v>104</v>
      </c>
      <c r="E35" s="123">
        <f>E33</f>
        <v>21.553999999999998</v>
      </c>
      <c r="F35" s="187"/>
      <c r="G35" s="127">
        <f t="shared" si="0"/>
        <v>0</v>
      </c>
      <c r="H35" s="127">
        <v>0</v>
      </c>
      <c r="I35" s="127">
        <f t="shared" si="1"/>
        <v>0</v>
      </c>
      <c r="J35" s="127">
        <v>260</v>
      </c>
      <c r="K35" s="127">
        <f t="shared" si="2"/>
        <v>5604.04</v>
      </c>
      <c r="L35" s="127">
        <v>21</v>
      </c>
      <c r="M35" s="127">
        <f t="shared" si="3"/>
        <v>0</v>
      </c>
      <c r="N35" s="116">
        <v>0</v>
      </c>
      <c r="O35" s="116">
        <f t="shared" si="4"/>
        <v>0</v>
      </c>
      <c r="P35" s="116">
        <v>0</v>
      </c>
      <c r="Q35" s="116">
        <f t="shared" si="5"/>
        <v>0</v>
      </c>
      <c r="R35" s="116"/>
      <c r="S35" s="116"/>
      <c r="T35" s="117">
        <v>0</v>
      </c>
      <c r="U35" s="116">
        <f t="shared" si="6"/>
        <v>0</v>
      </c>
      <c r="V35" s="111"/>
      <c r="W35" s="111"/>
      <c r="X35" s="111"/>
      <c r="Y35" s="111"/>
      <c r="Z35" s="111"/>
      <c r="AA35" s="111"/>
      <c r="AB35" s="111"/>
      <c r="AC35" s="111"/>
      <c r="AD35" s="111"/>
      <c r="AE35" s="111" t="s">
        <v>95</v>
      </c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</row>
    <row r="36" spans="1:60" outlineLevel="1" x14ac:dyDescent="0.2">
      <c r="A36" s="112">
        <v>8</v>
      </c>
      <c r="B36" s="112" t="s">
        <v>124</v>
      </c>
      <c r="C36" s="142" t="s">
        <v>125</v>
      </c>
      <c r="D36" s="115" t="s">
        <v>126</v>
      </c>
      <c r="E36" s="123">
        <v>35</v>
      </c>
      <c r="F36" s="187"/>
      <c r="G36" s="127">
        <f t="shared" si="0"/>
        <v>0</v>
      </c>
      <c r="H36" s="127">
        <v>0</v>
      </c>
      <c r="I36" s="127">
        <f t="shared" si="1"/>
        <v>0</v>
      </c>
      <c r="J36" s="127">
        <v>41.1</v>
      </c>
      <c r="K36" s="127">
        <f t="shared" si="2"/>
        <v>1438.5</v>
      </c>
      <c r="L36" s="127">
        <v>21</v>
      </c>
      <c r="M36" s="127">
        <f t="shared" si="3"/>
        <v>0</v>
      </c>
      <c r="N36" s="116">
        <v>0</v>
      </c>
      <c r="O36" s="116">
        <f t="shared" si="4"/>
        <v>0</v>
      </c>
      <c r="P36" s="116">
        <v>0</v>
      </c>
      <c r="Q36" s="116">
        <f t="shared" si="5"/>
        <v>0</v>
      </c>
      <c r="R36" s="116"/>
      <c r="S36" s="116"/>
      <c r="T36" s="117">
        <v>0.17699999999999999</v>
      </c>
      <c r="U36" s="116">
        <f t="shared" si="6"/>
        <v>6.2</v>
      </c>
      <c r="V36" s="111"/>
      <c r="W36" s="111"/>
      <c r="X36" s="111"/>
      <c r="Y36" s="111"/>
      <c r="Z36" s="111"/>
      <c r="AA36" s="111"/>
      <c r="AB36" s="111"/>
      <c r="AC36" s="111"/>
      <c r="AD36" s="111"/>
      <c r="AE36" s="111" t="s">
        <v>95</v>
      </c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</row>
    <row r="37" spans="1:60" outlineLevel="1" x14ac:dyDescent="0.2">
      <c r="A37" s="112">
        <v>9</v>
      </c>
      <c r="B37" s="112" t="s">
        <v>127</v>
      </c>
      <c r="C37" s="142" t="s">
        <v>128</v>
      </c>
      <c r="D37" s="115" t="s">
        <v>126</v>
      </c>
      <c r="E37" s="123">
        <v>35</v>
      </c>
      <c r="F37" s="187"/>
      <c r="G37" s="127">
        <f t="shared" si="0"/>
        <v>0</v>
      </c>
      <c r="H37" s="127">
        <v>0</v>
      </c>
      <c r="I37" s="127">
        <f t="shared" si="1"/>
        <v>0</v>
      </c>
      <c r="J37" s="127">
        <v>20.9</v>
      </c>
      <c r="K37" s="127">
        <f t="shared" si="2"/>
        <v>731.5</v>
      </c>
      <c r="L37" s="127">
        <v>21</v>
      </c>
      <c r="M37" s="127">
        <f t="shared" si="3"/>
        <v>0</v>
      </c>
      <c r="N37" s="116">
        <v>0</v>
      </c>
      <c r="O37" s="116">
        <f t="shared" si="4"/>
        <v>0</v>
      </c>
      <c r="P37" s="116">
        <v>0</v>
      </c>
      <c r="Q37" s="116">
        <f t="shared" si="5"/>
        <v>0</v>
      </c>
      <c r="R37" s="116"/>
      <c r="S37" s="116"/>
      <c r="T37" s="117">
        <v>0.09</v>
      </c>
      <c r="U37" s="116">
        <f t="shared" si="6"/>
        <v>3.15</v>
      </c>
      <c r="V37" s="111"/>
      <c r="W37" s="111"/>
      <c r="X37" s="111"/>
      <c r="Y37" s="111"/>
      <c r="Z37" s="111"/>
      <c r="AA37" s="111"/>
      <c r="AB37" s="111"/>
      <c r="AC37" s="111"/>
      <c r="AD37" s="111"/>
      <c r="AE37" s="111" t="s">
        <v>95</v>
      </c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</row>
    <row r="38" spans="1:60" outlineLevel="1" x14ac:dyDescent="0.2">
      <c r="A38" s="112">
        <v>10</v>
      </c>
      <c r="B38" s="112" t="s">
        <v>129</v>
      </c>
      <c r="C38" s="142" t="s">
        <v>130</v>
      </c>
      <c r="D38" s="115" t="s">
        <v>126</v>
      </c>
      <c r="E38" s="123">
        <v>35</v>
      </c>
      <c r="F38" s="187"/>
      <c r="G38" s="127">
        <f t="shared" si="0"/>
        <v>0</v>
      </c>
      <c r="H38" s="127">
        <v>1.52</v>
      </c>
      <c r="I38" s="127">
        <f t="shared" si="1"/>
        <v>53.2</v>
      </c>
      <c r="J38" s="127">
        <v>14.18</v>
      </c>
      <c r="K38" s="127">
        <f t="shared" si="2"/>
        <v>496.3</v>
      </c>
      <c r="L38" s="127">
        <v>21</v>
      </c>
      <c r="M38" s="127">
        <f t="shared" si="3"/>
        <v>0</v>
      </c>
      <c r="N38" s="116">
        <v>0</v>
      </c>
      <c r="O38" s="116">
        <f t="shared" si="4"/>
        <v>0</v>
      </c>
      <c r="P38" s="116">
        <v>0</v>
      </c>
      <c r="Q38" s="116">
        <f t="shared" si="5"/>
        <v>0</v>
      </c>
      <c r="R38" s="116"/>
      <c r="S38" s="116"/>
      <c r="T38" s="117">
        <v>0.06</v>
      </c>
      <c r="U38" s="116">
        <f t="shared" si="6"/>
        <v>2.1</v>
      </c>
      <c r="V38" s="111"/>
      <c r="W38" s="111"/>
      <c r="X38" s="111"/>
      <c r="Y38" s="111"/>
      <c r="Z38" s="111"/>
      <c r="AA38" s="111"/>
      <c r="AB38" s="111"/>
      <c r="AC38" s="111"/>
      <c r="AD38" s="111"/>
      <c r="AE38" s="111" t="s">
        <v>95</v>
      </c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</row>
    <row r="39" spans="1:60" x14ac:dyDescent="0.2">
      <c r="A39" s="113" t="s">
        <v>92</v>
      </c>
      <c r="B39" s="113" t="s">
        <v>55</v>
      </c>
      <c r="C39" s="144" t="s">
        <v>56</v>
      </c>
      <c r="D39" s="119"/>
      <c r="E39" s="125"/>
      <c r="F39" s="128"/>
      <c r="G39" s="128">
        <f>SUMIF(AE40:AE58,"&lt;&gt;NOR",G40:G58)</f>
        <v>0</v>
      </c>
      <c r="H39" s="128"/>
      <c r="I39" s="128">
        <f>SUM(I40:I58)</f>
        <v>75264.59</v>
      </c>
      <c r="J39" s="128"/>
      <c r="K39" s="128">
        <f>SUM(K40:K58)</f>
        <v>26306.45</v>
      </c>
      <c r="L39" s="128"/>
      <c r="M39" s="128">
        <f>SUM(M40:M58)</f>
        <v>0</v>
      </c>
      <c r="N39" s="120"/>
      <c r="O39" s="120">
        <f>SUM(O40:O58)</f>
        <v>98.092359999999999</v>
      </c>
      <c r="P39" s="120"/>
      <c r="Q39" s="120">
        <f>SUM(Q40:Q58)</f>
        <v>0</v>
      </c>
      <c r="R39" s="120"/>
      <c r="S39" s="120"/>
      <c r="T39" s="121"/>
      <c r="U39" s="120">
        <f>SUM(U40:U58)</f>
        <v>85.490000000000009</v>
      </c>
      <c r="AE39" t="s">
        <v>93</v>
      </c>
    </row>
    <row r="40" spans="1:60" outlineLevel="1" x14ac:dyDescent="0.2">
      <c r="A40" s="112">
        <v>11</v>
      </c>
      <c r="B40" s="112" t="s">
        <v>131</v>
      </c>
      <c r="C40" s="142" t="s">
        <v>132</v>
      </c>
      <c r="D40" s="115" t="s">
        <v>104</v>
      </c>
      <c r="E40" s="123">
        <f>E41+E42</f>
        <v>16.579999999999998</v>
      </c>
      <c r="F40" s="187"/>
      <c r="G40" s="127">
        <f>E40*F40</f>
        <v>0</v>
      </c>
      <c r="H40" s="127">
        <v>771.48</v>
      </c>
      <c r="I40" s="127">
        <f>ROUND(E40*H40,2)</f>
        <v>12791.14</v>
      </c>
      <c r="J40" s="127">
        <v>380.52</v>
      </c>
      <c r="K40" s="127">
        <f>ROUND(E40*J40,2)</f>
        <v>6309.02</v>
      </c>
      <c r="L40" s="127">
        <v>21</v>
      </c>
      <c r="M40" s="127">
        <f>G40*(1+L40/100)</f>
        <v>0</v>
      </c>
      <c r="N40" s="116">
        <v>1.7816399999999999</v>
      </c>
      <c r="O40" s="116">
        <f>ROUND(E40*N40,5)</f>
        <v>29.53959</v>
      </c>
      <c r="P40" s="116">
        <v>0</v>
      </c>
      <c r="Q40" s="116">
        <f>ROUND(E40*P40,5)</f>
        <v>0</v>
      </c>
      <c r="R40" s="116"/>
      <c r="S40" s="116"/>
      <c r="T40" s="117">
        <v>1.085</v>
      </c>
      <c r="U40" s="116">
        <f>ROUND(E40*T40,2)</f>
        <v>17.989999999999998</v>
      </c>
      <c r="V40" s="111"/>
      <c r="W40" s="111"/>
      <c r="X40" s="111"/>
      <c r="Y40" s="111"/>
      <c r="Z40" s="111"/>
      <c r="AA40" s="111"/>
      <c r="AB40" s="111"/>
      <c r="AC40" s="111"/>
      <c r="AD40" s="111"/>
      <c r="AE40" s="111" t="s">
        <v>95</v>
      </c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  <c r="AZ40" s="111"/>
      <c r="BA40" s="111"/>
      <c r="BB40" s="111"/>
      <c r="BC40" s="111"/>
      <c r="BD40" s="111"/>
      <c r="BE40" s="111"/>
      <c r="BF40" s="111"/>
      <c r="BG40" s="111"/>
      <c r="BH40" s="111"/>
    </row>
    <row r="41" spans="1:60" outlineLevel="1" x14ac:dyDescent="0.2">
      <c r="A41" s="112"/>
      <c r="B41" s="112"/>
      <c r="C41" s="143" t="s">
        <v>133</v>
      </c>
      <c r="D41" s="118"/>
      <c r="E41" s="149">
        <f>9*1.8*1.8*0.5</f>
        <v>14.58</v>
      </c>
      <c r="F41" s="127"/>
      <c r="G41" s="127"/>
      <c r="H41" s="127"/>
      <c r="I41" s="127"/>
      <c r="J41" s="127"/>
      <c r="K41" s="127"/>
      <c r="L41" s="127"/>
      <c r="M41" s="127"/>
      <c r="N41" s="116"/>
      <c r="O41" s="116"/>
      <c r="P41" s="116"/>
      <c r="Q41" s="116"/>
      <c r="R41" s="116"/>
      <c r="S41" s="116"/>
      <c r="T41" s="117"/>
      <c r="U41" s="116"/>
      <c r="V41" s="111"/>
      <c r="W41" s="111"/>
      <c r="X41" s="111"/>
      <c r="Y41" s="111"/>
      <c r="Z41" s="111"/>
      <c r="AA41" s="111"/>
      <c r="AB41" s="111"/>
      <c r="AC41" s="111"/>
      <c r="AD41" s="111"/>
      <c r="AE41" s="111" t="s">
        <v>96</v>
      </c>
      <c r="AF41" s="111">
        <v>0</v>
      </c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11"/>
      <c r="BB41" s="111"/>
      <c r="BC41" s="111"/>
      <c r="BD41" s="111"/>
      <c r="BE41" s="111"/>
      <c r="BF41" s="111"/>
      <c r="BG41" s="111"/>
      <c r="BH41" s="111"/>
    </row>
    <row r="42" spans="1:60" outlineLevel="1" x14ac:dyDescent="0.2">
      <c r="A42" s="112"/>
      <c r="B42" s="112"/>
      <c r="C42" s="143" t="s">
        <v>134</v>
      </c>
      <c r="D42" s="118"/>
      <c r="E42" s="149">
        <f>2*2*0.5</f>
        <v>2</v>
      </c>
      <c r="F42" s="127"/>
      <c r="G42" s="127"/>
      <c r="H42" s="127"/>
      <c r="I42" s="127"/>
      <c r="J42" s="127"/>
      <c r="K42" s="127"/>
      <c r="L42" s="127"/>
      <c r="M42" s="127"/>
      <c r="N42" s="116"/>
      <c r="O42" s="116"/>
      <c r="P42" s="116"/>
      <c r="Q42" s="116"/>
      <c r="R42" s="116"/>
      <c r="S42" s="116"/>
      <c r="T42" s="117"/>
      <c r="U42" s="116"/>
      <c r="V42" s="111"/>
      <c r="W42" s="111"/>
      <c r="X42" s="111"/>
      <c r="Y42" s="111"/>
      <c r="Z42" s="111"/>
      <c r="AA42" s="111"/>
      <c r="AB42" s="111"/>
      <c r="AC42" s="111"/>
      <c r="AD42" s="111"/>
      <c r="AE42" s="111" t="s">
        <v>96</v>
      </c>
      <c r="AF42" s="111">
        <v>0</v>
      </c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</row>
    <row r="43" spans="1:60" outlineLevel="1" x14ac:dyDescent="0.2">
      <c r="A43" s="112">
        <v>12</v>
      </c>
      <c r="B43" s="112" t="s">
        <v>135</v>
      </c>
      <c r="C43" s="142" t="s">
        <v>136</v>
      </c>
      <c r="D43" s="115" t="s">
        <v>126</v>
      </c>
      <c r="E43" s="123">
        <f>E46+E48</f>
        <v>40.04</v>
      </c>
      <c r="F43" s="187"/>
      <c r="G43" s="127">
        <f>E43*F43</f>
        <v>0</v>
      </c>
      <c r="H43" s="127">
        <v>161.58000000000001</v>
      </c>
      <c r="I43" s="127">
        <f>ROUND(E43*H43,2)</f>
        <v>6469.66</v>
      </c>
      <c r="J43" s="127">
        <v>270.91999999999996</v>
      </c>
      <c r="K43" s="127">
        <f>ROUND(E43*J43,2)</f>
        <v>10847.64</v>
      </c>
      <c r="L43" s="127">
        <v>21</v>
      </c>
      <c r="M43" s="127">
        <f>G43*(1+L43/100)</f>
        <v>0</v>
      </c>
      <c r="N43" s="116">
        <v>3.9199999999999999E-2</v>
      </c>
      <c r="O43" s="116">
        <f>ROUND(E43*N43,5)</f>
        <v>1.5695699999999999</v>
      </c>
      <c r="P43" s="116">
        <v>0</v>
      </c>
      <c r="Q43" s="116">
        <f>ROUND(E43*P43,5)</f>
        <v>0</v>
      </c>
      <c r="R43" s="116"/>
      <c r="S43" s="116"/>
      <c r="T43" s="117">
        <v>1.05</v>
      </c>
      <c r="U43" s="116">
        <f>ROUND(E43*T43,2)</f>
        <v>42.04</v>
      </c>
      <c r="V43" s="111"/>
      <c r="W43" s="111"/>
      <c r="X43" s="111"/>
      <c r="Y43" s="111"/>
      <c r="Z43" s="111"/>
      <c r="AA43" s="111"/>
      <c r="AB43" s="111"/>
      <c r="AC43" s="111"/>
      <c r="AD43" s="111"/>
      <c r="AE43" s="111" t="s">
        <v>95</v>
      </c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</row>
    <row r="44" spans="1:60" outlineLevel="1" x14ac:dyDescent="0.2">
      <c r="A44" s="112"/>
      <c r="B44" s="112"/>
      <c r="C44" s="143" t="s">
        <v>109</v>
      </c>
      <c r="D44" s="118"/>
      <c r="E44" s="124"/>
      <c r="F44" s="127"/>
      <c r="G44" s="127"/>
      <c r="H44" s="127"/>
      <c r="I44" s="127"/>
      <c r="J44" s="127"/>
      <c r="K44" s="127"/>
      <c r="L44" s="127"/>
      <c r="M44" s="127"/>
      <c r="N44" s="116"/>
      <c r="O44" s="116"/>
      <c r="P44" s="116"/>
      <c r="Q44" s="116"/>
      <c r="R44" s="116"/>
      <c r="S44" s="116"/>
      <c r="T44" s="117"/>
      <c r="U44" s="116"/>
      <c r="V44" s="111"/>
      <c r="W44" s="111"/>
      <c r="X44" s="111"/>
      <c r="Y44" s="111"/>
      <c r="Z44" s="111"/>
      <c r="AA44" s="111"/>
      <c r="AB44" s="111"/>
      <c r="AC44" s="111"/>
      <c r="AD44" s="111"/>
      <c r="AE44" s="111" t="s">
        <v>96</v>
      </c>
      <c r="AF44" s="111">
        <v>0</v>
      </c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111"/>
      <c r="BB44" s="111"/>
      <c r="BC44" s="111"/>
      <c r="BD44" s="111"/>
      <c r="BE44" s="111"/>
      <c r="BF44" s="111"/>
      <c r="BG44" s="111"/>
      <c r="BH44" s="111"/>
    </row>
    <row r="45" spans="1:60" outlineLevel="1" x14ac:dyDescent="0.2">
      <c r="A45" s="112"/>
      <c r="B45" s="112"/>
      <c r="C45" s="143" t="s">
        <v>137</v>
      </c>
      <c r="D45" s="118"/>
      <c r="E45" s="149">
        <f>9*4*1.8*0.55</f>
        <v>35.64</v>
      </c>
      <c r="F45" s="127"/>
      <c r="G45" s="127"/>
      <c r="H45" s="127"/>
      <c r="I45" s="127"/>
      <c r="J45" s="127"/>
      <c r="K45" s="127"/>
      <c r="L45" s="127"/>
      <c r="M45" s="127"/>
      <c r="N45" s="116"/>
      <c r="O45" s="116"/>
      <c r="P45" s="116"/>
      <c r="Q45" s="116"/>
      <c r="R45" s="116"/>
      <c r="S45" s="116"/>
      <c r="T45" s="117"/>
      <c r="U45" s="116"/>
      <c r="V45" s="111"/>
      <c r="W45" s="111"/>
      <c r="X45" s="111"/>
      <c r="Y45" s="111"/>
      <c r="Z45" s="111"/>
      <c r="AA45" s="111"/>
      <c r="AB45" s="111"/>
      <c r="AC45" s="111"/>
      <c r="AD45" s="111"/>
      <c r="AE45" s="111" t="s">
        <v>96</v>
      </c>
      <c r="AF45" s="111">
        <v>0</v>
      </c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  <c r="AZ45" s="111"/>
      <c r="BA45" s="111"/>
      <c r="BB45" s="111"/>
      <c r="BC45" s="111"/>
      <c r="BD45" s="111"/>
      <c r="BE45" s="111"/>
      <c r="BF45" s="111"/>
      <c r="BG45" s="111"/>
      <c r="BH45" s="111"/>
    </row>
    <row r="46" spans="1:60" outlineLevel="1" x14ac:dyDescent="0.2">
      <c r="A46" s="112"/>
      <c r="B46" s="112"/>
      <c r="C46" s="145" t="s">
        <v>111</v>
      </c>
      <c r="D46" s="122"/>
      <c r="E46" s="150">
        <f>E45</f>
        <v>35.64</v>
      </c>
      <c r="F46" s="127"/>
      <c r="G46" s="127"/>
      <c r="H46" s="127"/>
      <c r="I46" s="127"/>
      <c r="J46" s="127"/>
      <c r="K46" s="127"/>
      <c r="L46" s="127"/>
      <c r="M46" s="127"/>
      <c r="N46" s="116"/>
      <c r="O46" s="116"/>
      <c r="P46" s="116"/>
      <c r="Q46" s="116"/>
      <c r="R46" s="116"/>
      <c r="S46" s="116"/>
      <c r="T46" s="117"/>
      <c r="U46" s="116"/>
      <c r="V46" s="111"/>
      <c r="W46" s="111"/>
      <c r="X46" s="111"/>
      <c r="Y46" s="111"/>
      <c r="Z46" s="111"/>
      <c r="AA46" s="111"/>
      <c r="AB46" s="111"/>
      <c r="AC46" s="111"/>
      <c r="AD46" s="111"/>
      <c r="AE46" s="111" t="s">
        <v>96</v>
      </c>
      <c r="AF46" s="111">
        <v>1</v>
      </c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  <c r="AZ46" s="111"/>
      <c r="BA46" s="111"/>
      <c r="BB46" s="111"/>
      <c r="BC46" s="111"/>
      <c r="BD46" s="111"/>
      <c r="BE46" s="111"/>
      <c r="BF46" s="111"/>
      <c r="BG46" s="111"/>
      <c r="BH46" s="111"/>
    </row>
    <row r="47" spans="1:60" outlineLevel="1" x14ac:dyDescent="0.2">
      <c r="A47" s="112"/>
      <c r="B47" s="112"/>
      <c r="C47" s="143" t="s">
        <v>138</v>
      </c>
      <c r="D47" s="118"/>
      <c r="E47" s="149">
        <f>4*2*0.55</f>
        <v>4.4000000000000004</v>
      </c>
      <c r="F47" s="127"/>
      <c r="G47" s="127"/>
      <c r="H47" s="127"/>
      <c r="I47" s="127"/>
      <c r="J47" s="127"/>
      <c r="K47" s="127"/>
      <c r="L47" s="127"/>
      <c r="M47" s="127"/>
      <c r="N47" s="116"/>
      <c r="O47" s="116"/>
      <c r="P47" s="116"/>
      <c r="Q47" s="116"/>
      <c r="R47" s="116"/>
      <c r="S47" s="116"/>
      <c r="T47" s="117"/>
      <c r="U47" s="116"/>
      <c r="V47" s="111"/>
      <c r="W47" s="111"/>
      <c r="X47" s="111"/>
      <c r="Y47" s="111"/>
      <c r="Z47" s="111"/>
      <c r="AA47" s="111"/>
      <c r="AB47" s="111"/>
      <c r="AC47" s="111"/>
      <c r="AD47" s="111"/>
      <c r="AE47" s="111" t="s">
        <v>96</v>
      </c>
      <c r="AF47" s="111">
        <v>0</v>
      </c>
      <c r="AG47" s="111"/>
      <c r="AH47" s="111"/>
      <c r="AI47" s="111"/>
      <c r="AJ47" s="111"/>
      <c r="AK47" s="111"/>
      <c r="AL47" s="111"/>
      <c r="AM47" s="111"/>
      <c r="AN47" s="111"/>
      <c r="AO47" s="111"/>
      <c r="AP47" s="111"/>
      <c r="AQ47" s="111"/>
      <c r="AR47" s="111"/>
      <c r="AS47" s="111"/>
      <c r="AT47" s="111"/>
      <c r="AU47" s="111"/>
      <c r="AV47" s="111"/>
      <c r="AW47" s="111"/>
      <c r="AX47" s="111"/>
      <c r="AY47" s="111"/>
      <c r="AZ47" s="111"/>
      <c r="BA47" s="111"/>
      <c r="BB47" s="111"/>
      <c r="BC47" s="111"/>
      <c r="BD47" s="111"/>
      <c r="BE47" s="111"/>
      <c r="BF47" s="111"/>
      <c r="BG47" s="111"/>
      <c r="BH47" s="111"/>
    </row>
    <row r="48" spans="1:60" outlineLevel="1" x14ac:dyDescent="0.2">
      <c r="A48" s="112"/>
      <c r="B48" s="112"/>
      <c r="C48" s="145" t="s">
        <v>111</v>
      </c>
      <c r="D48" s="122"/>
      <c r="E48" s="126">
        <f>E47</f>
        <v>4.4000000000000004</v>
      </c>
      <c r="F48" s="127"/>
      <c r="G48" s="127"/>
      <c r="H48" s="127"/>
      <c r="I48" s="127"/>
      <c r="J48" s="127"/>
      <c r="K48" s="127"/>
      <c r="L48" s="127"/>
      <c r="M48" s="127"/>
      <c r="N48" s="116"/>
      <c r="O48" s="116"/>
      <c r="P48" s="116"/>
      <c r="Q48" s="116"/>
      <c r="R48" s="116"/>
      <c r="S48" s="116"/>
      <c r="T48" s="117"/>
      <c r="U48" s="116"/>
      <c r="V48" s="111"/>
      <c r="W48" s="111"/>
      <c r="X48" s="111"/>
      <c r="Y48" s="111"/>
      <c r="Z48" s="111"/>
      <c r="AA48" s="111"/>
      <c r="AB48" s="111"/>
      <c r="AC48" s="111"/>
      <c r="AD48" s="111"/>
      <c r="AE48" s="111" t="s">
        <v>96</v>
      </c>
      <c r="AF48" s="111">
        <v>1</v>
      </c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  <c r="AZ48" s="111"/>
      <c r="BA48" s="111"/>
      <c r="BB48" s="111"/>
      <c r="BC48" s="111"/>
      <c r="BD48" s="111"/>
      <c r="BE48" s="111"/>
      <c r="BF48" s="111"/>
      <c r="BG48" s="111"/>
      <c r="BH48" s="111"/>
    </row>
    <row r="49" spans="1:60" outlineLevel="1" x14ac:dyDescent="0.2">
      <c r="A49" s="112">
        <v>13</v>
      </c>
      <c r="B49" s="112" t="s">
        <v>139</v>
      </c>
      <c r="C49" s="142" t="s">
        <v>140</v>
      </c>
      <c r="D49" s="115" t="s">
        <v>126</v>
      </c>
      <c r="E49" s="123">
        <f>E52+E54</f>
        <v>40.04</v>
      </c>
      <c r="F49" s="187"/>
      <c r="G49" s="127">
        <f>E49*F49</f>
        <v>0</v>
      </c>
      <c r="H49" s="127">
        <v>0</v>
      </c>
      <c r="I49" s="127">
        <f>ROUND(E49*H49,2)</f>
        <v>0</v>
      </c>
      <c r="J49" s="127">
        <v>83.5</v>
      </c>
      <c r="K49" s="127">
        <f>ROUND(E49*J49,2)</f>
        <v>3343.34</v>
      </c>
      <c r="L49" s="127">
        <v>21</v>
      </c>
      <c r="M49" s="127">
        <f>G49*(1+L49/100)</f>
        <v>0</v>
      </c>
      <c r="N49" s="116">
        <v>0</v>
      </c>
      <c r="O49" s="116">
        <f>ROUND(E49*N49,5)</f>
        <v>0</v>
      </c>
      <c r="P49" s="116">
        <v>0</v>
      </c>
      <c r="Q49" s="116">
        <f>ROUND(E49*P49,5)</f>
        <v>0</v>
      </c>
      <c r="R49" s="116"/>
      <c r="S49" s="116"/>
      <c r="T49" s="117">
        <v>0.32</v>
      </c>
      <c r="U49" s="116">
        <f>ROUND(E49*T49,2)</f>
        <v>12.81</v>
      </c>
      <c r="V49" s="111"/>
      <c r="W49" s="111"/>
      <c r="X49" s="111"/>
      <c r="Y49" s="111"/>
      <c r="Z49" s="111"/>
      <c r="AA49" s="111"/>
      <c r="AB49" s="111"/>
      <c r="AC49" s="111"/>
      <c r="AD49" s="111"/>
      <c r="AE49" s="111" t="s">
        <v>95</v>
      </c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  <c r="AZ49" s="111"/>
      <c r="BA49" s="111"/>
      <c r="BB49" s="111"/>
      <c r="BC49" s="111"/>
      <c r="BD49" s="111"/>
      <c r="BE49" s="111"/>
      <c r="BF49" s="111"/>
      <c r="BG49" s="111"/>
      <c r="BH49" s="111"/>
    </row>
    <row r="50" spans="1:60" outlineLevel="1" x14ac:dyDescent="0.2">
      <c r="A50" s="112"/>
      <c r="B50" s="112"/>
      <c r="C50" s="143" t="s">
        <v>109</v>
      </c>
      <c r="D50" s="118"/>
      <c r="E50" s="124"/>
      <c r="F50" s="127"/>
      <c r="G50" s="127"/>
      <c r="H50" s="127"/>
      <c r="I50" s="127"/>
      <c r="J50" s="127"/>
      <c r="K50" s="127"/>
      <c r="L50" s="127"/>
      <c r="M50" s="127"/>
      <c r="N50" s="116"/>
      <c r="O50" s="116"/>
      <c r="P50" s="116"/>
      <c r="Q50" s="116"/>
      <c r="R50" s="116"/>
      <c r="S50" s="116"/>
      <c r="T50" s="117"/>
      <c r="U50" s="116"/>
      <c r="V50" s="111"/>
      <c r="W50" s="111"/>
      <c r="X50" s="111"/>
      <c r="Y50" s="111"/>
      <c r="Z50" s="111"/>
      <c r="AA50" s="111"/>
      <c r="AB50" s="111"/>
      <c r="AC50" s="111"/>
      <c r="AD50" s="111"/>
      <c r="AE50" s="111" t="s">
        <v>96</v>
      </c>
      <c r="AF50" s="111">
        <v>0</v>
      </c>
      <c r="AG50" s="111"/>
      <c r="AH50" s="111"/>
      <c r="AI50" s="111"/>
      <c r="AJ50" s="111"/>
      <c r="AK50" s="111"/>
      <c r="AL50" s="111"/>
      <c r="AM50" s="111"/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  <c r="AZ50" s="111"/>
      <c r="BA50" s="111"/>
      <c r="BB50" s="111"/>
      <c r="BC50" s="111"/>
      <c r="BD50" s="111"/>
      <c r="BE50" s="111"/>
      <c r="BF50" s="111"/>
      <c r="BG50" s="111"/>
      <c r="BH50" s="111"/>
    </row>
    <row r="51" spans="1:60" outlineLevel="1" x14ac:dyDescent="0.2">
      <c r="A51" s="112"/>
      <c r="B51" s="112"/>
      <c r="C51" s="143" t="s">
        <v>137</v>
      </c>
      <c r="D51" s="118"/>
      <c r="E51" s="149">
        <f>9*4*1.8*0.55</f>
        <v>35.64</v>
      </c>
      <c r="F51" s="127"/>
      <c r="G51" s="127"/>
      <c r="H51" s="127"/>
      <c r="I51" s="127"/>
      <c r="J51" s="127"/>
      <c r="K51" s="127"/>
      <c r="L51" s="127"/>
      <c r="M51" s="127"/>
      <c r="N51" s="116"/>
      <c r="O51" s="116"/>
      <c r="P51" s="116"/>
      <c r="Q51" s="116"/>
      <c r="R51" s="116"/>
      <c r="S51" s="116"/>
      <c r="T51" s="117"/>
      <c r="U51" s="116"/>
      <c r="V51" s="111"/>
      <c r="W51" s="111"/>
      <c r="X51" s="111"/>
      <c r="Y51" s="111"/>
      <c r="Z51" s="111"/>
      <c r="AA51" s="111"/>
      <c r="AB51" s="111"/>
      <c r="AC51" s="111"/>
      <c r="AD51" s="111"/>
      <c r="AE51" s="111" t="s">
        <v>96</v>
      </c>
      <c r="AF51" s="111">
        <v>0</v>
      </c>
      <c r="AG51" s="111"/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/>
      <c r="BH51" s="111"/>
    </row>
    <row r="52" spans="1:60" outlineLevel="1" x14ac:dyDescent="0.2">
      <c r="A52" s="112"/>
      <c r="B52" s="112"/>
      <c r="C52" s="145" t="s">
        <v>111</v>
      </c>
      <c r="D52" s="122"/>
      <c r="E52" s="150">
        <f>E51</f>
        <v>35.64</v>
      </c>
      <c r="F52" s="127"/>
      <c r="G52" s="127"/>
      <c r="H52" s="127"/>
      <c r="I52" s="127"/>
      <c r="J52" s="127"/>
      <c r="K52" s="127"/>
      <c r="L52" s="127"/>
      <c r="M52" s="127"/>
      <c r="N52" s="116"/>
      <c r="O52" s="116"/>
      <c r="P52" s="116"/>
      <c r="Q52" s="116"/>
      <c r="R52" s="116"/>
      <c r="S52" s="116"/>
      <c r="T52" s="117"/>
      <c r="U52" s="116"/>
      <c r="V52" s="111"/>
      <c r="W52" s="111"/>
      <c r="X52" s="111"/>
      <c r="Y52" s="111"/>
      <c r="Z52" s="111"/>
      <c r="AA52" s="111"/>
      <c r="AB52" s="111"/>
      <c r="AC52" s="111"/>
      <c r="AD52" s="111"/>
      <c r="AE52" s="111" t="s">
        <v>96</v>
      </c>
      <c r="AF52" s="111">
        <v>1</v>
      </c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/>
    </row>
    <row r="53" spans="1:60" outlineLevel="1" x14ac:dyDescent="0.2">
      <c r="A53" s="112"/>
      <c r="B53" s="112"/>
      <c r="C53" s="143" t="s">
        <v>138</v>
      </c>
      <c r="D53" s="118"/>
      <c r="E53" s="149">
        <f>4*2*0.55</f>
        <v>4.4000000000000004</v>
      </c>
      <c r="F53" s="127"/>
      <c r="G53" s="127"/>
      <c r="H53" s="127"/>
      <c r="I53" s="127"/>
      <c r="J53" s="127"/>
      <c r="K53" s="127"/>
      <c r="L53" s="127"/>
      <c r="M53" s="127"/>
      <c r="N53" s="116"/>
      <c r="O53" s="116"/>
      <c r="P53" s="116"/>
      <c r="Q53" s="116"/>
      <c r="R53" s="116"/>
      <c r="S53" s="116"/>
      <c r="T53" s="117"/>
      <c r="U53" s="116"/>
      <c r="V53" s="111"/>
      <c r="W53" s="111"/>
      <c r="X53" s="111"/>
      <c r="Y53" s="111"/>
      <c r="Z53" s="111"/>
      <c r="AA53" s="111"/>
      <c r="AB53" s="111"/>
      <c r="AC53" s="111"/>
      <c r="AD53" s="111"/>
      <c r="AE53" s="111" t="s">
        <v>96</v>
      </c>
      <c r="AF53" s="111">
        <v>0</v>
      </c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  <c r="BD53" s="111"/>
      <c r="BE53" s="111"/>
      <c r="BF53" s="111"/>
      <c r="BG53" s="111"/>
      <c r="BH53" s="111"/>
    </row>
    <row r="54" spans="1:60" outlineLevel="1" x14ac:dyDescent="0.2">
      <c r="A54" s="112"/>
      <c r="B54" s="112"/>
      <c r="C54" s="145" t="s">
        <v>111</v>
      </c>
      <c r="D54" s="122"/>
      <c r="E54" s="126">
        <f>E53</f>
        <v>4.4000000000000004</v>
      </c>
      <c r="F54" s="127"/>
      <c r="G54" s="127"/>
      <c r="H54" s="127"/>
      <c r="I54" s="127"/>
      <c r="J54" s="127"/>
      <c r="K54" s="127"/>
      <c r="L54" s="127"/>
      <c r="M54" s="127"/>
      <c r="N54" s="116"/>
      <c r="O54" s="116"/>
      <c r="P54" s="116"/>
      <c r="Q54" s="116"/>
      <c r="R54" s="116"/>
      <c r="S54" s="116"/>
      <c r="T54" s="117"/>
      <c r="U54" s="116"/>
      <c r="V54" s="111"/>
      <c r="W54" s="111"/>
      <c r="X54" s="111"/>
      <c r="Y54" s="111"/>
      <c r="Z54" s="111"/>
      <c r="AA54" s="111"/>
      <c r="AB54" s="111"/>
      <c r="AC54" s="111"/>
      <c r="AD54" s="111"/>
      <c r="AE54" s="111" t="s">
        <v>96</v>
      </c>
      <c r="AF54" s="111">
        <v>1</v>
      </c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  <c r="AZ54" s="111"/>
      <c r="BA54" s="111"/>
      <c r="BB54" s="111"/>
      <c r="BC54" s="111"/>
      <c r="BD54" s="111"/>
      <c r="BE54" s="111"/>
      <c r="BF54" s="111"/>
      <c r="BG54" s="111"/>
      <c r="BH54" s="111"/>
    </row>
    <row r="55" spans="1:60" outlineLevel="1" x14ac:dyDescent="0.2">
      <c r="A55" s="112">
        <v>14</v>
      </c>
      <c r="B55" s="112" t="s">
        <v>141</v>
      </c>
      <c r="C55" s="142" t="s">
        <v>142</v>
      </c>
      <c r="D55" s="115" t="s">
        <v>104</v>
      </c>
      <c r="E55" s="123">
        <f>E57+E58</f>
        <v>26.528000000000002</v>
      </c>
      <c r="F55" s="187"/>
      <c r="G55" s="127">
        <f>E55*F55</f>
        <v>0</v>
      </c>
      <c r="H55" s="127">
        <v>2111.12</v>
      </c>
      <c r="I55" s="127">
        <f>ROUND(E55*H55,2)</f>
        <v>56003.79</v>
      </c>
      <c r="J55" s="127">
        <v>218.88000000000011</v>
      </c>
      <c r="K55" s="127">
        <f>ROUND(E55*J55,2)</f>
        <v>5806.45</v>
      </c>
      <c r="L55" s="127">
        <v>21</v>
      </c>
      <c r="M55" s="127">
        <f>G55*(1+L55/100)</f>
        <v>0</v>
      </c>
      <c r="N55" s="116">
        <v>2.5249999999999999</v>
      </c>
      <c r="O55" s="116">
        <f>ROUND(E55*N55,5)</f>
        <v>66.983199999999997</v>
      </c>
      <c r="P55" s="116">
        <v>0</v>
      </c>
      <c r="Q55" s="116">
        <f>ROUND(E55*P55,5)</f>
        <v>0</v>
      </c>
      <c r="R55" s="116"/>
      <c r="S55" s="116"/>
      <c r="T55" s="117">
        <v>0.47699999999999998</v>
      </c>
      <c r="U55" s="116">
        <f>ROUND(E55*T55,2)</f>
        <v>12.65</v>
      </c>
      <c r="V55" s="111"/>
      <c r="W55" s="111"/>
      <c r="X55" s="111"/>
      <c r="Y55" s="111"/>
      <c r="Z55" s="111"/>
      <c r="AA55" s="111"/>
      <c r="AB55" s="111"/>
      <c r="AC55" s="111"/>
      <c r="AD55" s="111"/>
      <c r="AE55" s="111" t="s">
        <v>95</v>
      </c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  <c r="AZ55" s="111"/>
      <c r="BA55" s="111"/>
      <c r="BB55" s="111"/>
      <c r="BC55" s="111"/>
      <c r="BD55" s="111"/>
      <c r="BE55" s="111"/>
      <c r="BF55" s="111"/>
      <c r="BG55" s="111"/>
      <c r="BH55" s="111"/>
    </row>
    <row r="56" spans="1:60" outlineLevel="1" x14ac:dyDescent="0.2">
      <c r="A56" s="112"/>
      <c r="B56" s="112"/>
      <c r="C56" s="143" t="s">
        <v>109</v>
      </c>
      <c r="D56" s="118"/>
      <c r="E56" s="124"/>
      <c r="F56" s="127"/>
      <c r="G56" s="127"/>
      <c r="H56" s="127"/>
      <c r="I56" s="127"/>
      <c r="J56" s="127"/>
      <c r="K56" s="127"/>
      <c r="L56" s="127"/>
      <c r="M56" s="127"/>
      <c r="N56" s="116"/>
      <c r="O56" s="116"/>
      <c r="P56" s="116"/>
      <c r="Q56" s="116"/>
      <c r="R56" s="116"/>
      <c r="S56" s="116"/>
      <c r="T56" s="117"/>
      <c r="U56" s="116"/>
      <c r="V56" s="111"/>
      <c r="W56" s="111"/>
      <c r="X56" s="111"/>
      <c r="Y56" s="111"/>
      <c r="Z56" s="111"/>
      <c r="AA56" s="111"/>
      <c r="AB56" s="111"/>
      <c r="AC56" s="111"/>
      <c r="AD56" s="111"/>
      <c r="AE56" s="111" t="s">
        <v>96</v>
      </c>
      <c r="AF56" s="111">
        <v>0</v>
      </c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</row>
    <row r="57" spans="1:60" outlineLevel="1" x14ac:dyDescent="0.2">
      <c r="A57" s="112"/>
      <c r="B57" s="112"/>
      <c r="C57" s="143" t="s">
        <v>143</v>
      </c>
      <c r="D57" s="118"/>
      <c r="E57" s="149">
        <f>9*1.8*1.8*0.8</f>
        <v>23.328000000000003</v>
      </c>
      <c r="F57" s="127"/>
      <c r="G57" s="127"/>
      <c r="H57" s="127"/>
      <c r="I57" s="127"/>
      <c r="J57" s="127"/>
      <c r="K57" s="127"/>
      <c r="L57" s="127"/>
      <c r="M57" s="127"/>
      <c r="N57" s="116"/>
      <c r="O57" s="116"/>
      <c r="P57" s="116"/>
      <c r="Q57" s="116"/>
      <c r="R57" s="116"/>
      <c r="S57" s="116"/>
      <c r="T57" s="117"/>
      <c r="U57" s="116"/>
      <c r="V57" s="111"/>
      <c r="W57" s="111"/>
      <c r="X57" s="111"/>
      <c r="Y57" s="111"/>
      <c r="Z57" s="111"/>
      <c r="AA57" s="111"/>
      <c r="AB57" s="111"/>
      <c r="AC57" s="111"/>
      <c r="AD57" s="111"/>
      <c r="AE57" s="111" t="s">
        <v>96</v>
      </c>
      <c r="AF57" s="111">
        <v>0</v>
      </c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  <c r="AZ57" s="111"/>
      <c r="BA57" s="111"/>
      <c r="BB57" s="111"/>
      <c r="BC57" s="111"/>
      <c r="BD57" s="111"/>
      <c r="BE57" s="111"/>
      <c r="BF57" s="111"/>
      <c r="BG57" s="111"/>
      <c r="BH57" s="111"/>
    </row>
    <row r="58" spans="1:60" outlineLevel="1" x14ac:dyDescent="0.2">
      <c r="A58" s="112"/>
      <c r="B58" s="112"/>
      <c r="C58" s="143" t="s">
        <v>144</v>
      </c>
      <c r="D58" s="118"/>
      <c r="E58" s="149">
        <f>2*2*0.8</f>
        <v>3.2</v>
      </c>
      <c r="F58" s="127"/>
      <c r="G58" s="127"/>
      <c r="H58" s="127"/>
      <c r="I58" s="127"/>
      <c r="J58" s="127"/>
      <c r="K58" s="127"/>
      <c r="L58" s="127"/>
      <c r="M58" s="127"/>
      <c r="N58" s="116"/>
      <c r="O58" s="116"/>
      <c r="P58" s="116"/>
      <c r="Q58" s="116"/>
      <c r="R58" s="116"/>
      <c r="S58" s="116"/>
      <c r="T58" s="117"/>
      <c r="U58" s="116"/>
      <c r="V58" s="111"/>
      <c r="W58" s="111"/>
      <c r="X58" s="111"/>
      <c r="Y58" s="111"/>
      <c r="Z58" s="111"/>
      <c r="AA58" s="111"/>
      <c r="AB58" s="111"/>
      <c r="AC58" s="111"/>
      <c r="AD58" s="111"/>
      <c r="AE58" s="111" t="s">
        <v>96</v>
      </c>
      <c r="AF58" s="111">
        <v>0</v>
      </c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111"/>
      <c r="BA58" s="111"/>
      <c r="BB58" s="111"/>
      <c r="BC58" s="111"/>
      <c r="BD58" s="111"/>
      <c r="BE58" s="111"/>
      <c r="BF58" s="111"/>
      <c r="BG58" s="111"/>
      <c r="BH58" s="111"/>
    </row>
    <row r="59" spans="1:60" x14ac:dyDescent="0.2">
      <c r="A59" s="113" t="s">
        <v>92</v>
      </c>
      <c r="B59" s="113" t="s">
        <v>57</v>
      </c>
      <c r="C59" s="144" t="s">
        <v>58</v>
      </c>
      <c r="D59" s="119"/>
      <c r="E59" s="125"/>
      <c r="F59" s="128"/>
      <c r="G59" s="128">
        <f>SUMIF(AE60:AE62,"&lt;&gt;NOR",G60:G62)</f>
        <v>0</v>
      </c>
      <c r="H59" s="128"/>
      <c r="I59" s="128">
        <f>SUM(I60:I62)</f>
        <v>0</v>
      </c>
      <c r="J59" s="128"/>
      <c r="K59" s="128">
        <f>SUM(K60:K62)</f>
        <v>13315.27</v>
      </c>
      <c r="L59" s="128"/>
      <c r="M59" s="128">
        <f>SUM(M60:M62)</f>
        <v>0</v>
      </c>
      <c r="N59" s="120"/>
      <c r="O59" s="120">
        <f>SUM(O60:O62)</f>
        <v>0</v>
      </c>
      <c r="P59" s="120"/>
      <c r="Q59" s="120">
        <f>SUM(Q60:Q62)</f>
        <v>0</v>
      </c>
      <c r="R59" s="120"/>
      <c r="S59" s="120"/>
      <c r="T59" s="121"/>
      <c r="U59" s="120">
        <f>SUM(U60:U62)</f>
        <v>53.52</v>
      </c>
      <c r="AE59" t="s">
        <v>93</v>
      </c>
    </row>
    <row r="60" spans="1:60" outlineLevel="1" x14ac:dyDescent="0.2">
      <c r="A60" s="112">
        <v>15</v>
      </c>
      <c r="B60" s="112" t="s">
        <v>145</v>
      </c>
      <c r="C60" s="142" t="s">
        <v>146</v>
      </c>
      <c r="D60" s="115" t="s">
        <v>147</v>
      </c>
      <c r="E60" s="123">
        <f>E62</f>
        <v>87.889600000000016</v>
      </c>
      <c r="F60" s="187"/>
      <c r="G60" s="127">
        <f>E60*F60</f>
        <v>0</v>
      </c>
      <c r="H60" s="127">
        <v>0</v>
      </c>
      <c r="I60" s="127">
        <f>ROUND(E60*H60,2)</f>
        <v>0</v>
      </c>
      <c r="J60" s="127">
        <v>151.5</v>
      </c>
      <c r="K60" s="127">
        <f>ROUND(E60*J60,2)</f>
        <v>13315.27</v>
      </c>
      <c r="L60" s="127">
        <v>21</v>
      </c>
      <c r="M60" s="127">
        <f>G60*(1+L60/100)</f>
        <v>0</v>
      </c>
      <c r="N60" s="116">
        <v>0</v>
      </c>
      <c r="O60" s="116">
        <f>ROUND(E60*N60,5)</f>
        <v>0</v>
      </c>
      <c r="P60" s="116">
        <v>0</v>
      </c>
      <c r="Q60" s="116">
        <f>ROUND(E60*P60,5)</f>
        <v>0</v>
      </c>
      <c r="R60" s="116"/>
      <c r="S60" s="116"/>
      <c r="T60" s="117">
        <v>0.60899999999999999</v>
      </c>
      <c r="U60" s="116">
        <f>ROUND(E60*T60,2)</f>
        <v>53.52</v>
      </c>
      <c r="V60" s="111"/>
      <c r="W60" s="111"/>
      <c r="X60" s="111"/>
      <c r="Y60" s="111"/>
      <c r="Z60" s="111"/>
      <c r="AA60" s="111"/>
      <c r="AB60" s="111"/>
      <c r="AC60" s="111"/>
      <c r="AD60" s="111"/>
      <c r="AE60" s="111" t="s">
        <v>95</v>
      </c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  <c r="AZ60" s="111"/>
      <c r="BA60" s="111"/>
      <c r="BB60" s="111"/>
      <c r="BC60" s="111"/>
      <c r="BD60" s="111"/>
      <c r="BE60" s="111"/>
      <c r="BF60" s="111"/>
      <c r="BG60" s="111"/>
      <c r="BH60" s="111"/>
    </row>
    <row r="61" spans="1:60" outlineLevel="1" x14ac:dyDescent="0.2">
      <c r="A61" s="112"/>
      <c r="B61" s="112"/>
      <c r="C61" s="143" t="s">
        <v>148</v>
      </c>
      <c r="D61" s="118"/>
      <c r="E61" s="124"/>
      <c r="F61" s="127"/>
      <c r="G61" s="127"/>
      <c r="H61" s="127"/>
      <c r="I61" s="127"/>
      <c r="J61" s="127"/>
      <c r="K61" s="127"/>
      <c r="L61" s="127"/>
      <c r="M61" s="127"/>
      <c r="N61" s="116"/>
      <c r="O61" s="116"/>
      <c r="P61" s="116"/>
      <c r="Q61" s="116"/>
      <c r="R61" s="116"/>
      <c r="S61" s="116"/>
      <c r="T61" s="117"/>
      <c r="U61" s="116"/>
      <c r="V61" s="111"/>
      <c r="W61" s="111"/>
      <c r="X61" s="111"/>
      <c r="Y61" s="111"/>
      <c r="Z61" s="111"/>
      <c r="AA61" s="111"/>
      <c r="AB61" s="111"/>
      <c r="AC61" s="111"/>
      <c r="AD61" s="111"/>
      <c r="AE61" s="111" t="s">
        <v>96</v>
      </c>
      <c r="AF61" s="111">
        <v>0</v>
      </c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  <c r="AZ61" s="111"/>
      <c r="BA61" s="111"/>
      <c r="BB61" s="111"/>
      <c r="BC61" s="111"/>
      <c r="BD61" s="111"/>
      <c r="BE61" s="111"/>
      <c r="BF61" s="111"/>
      <c r="BG61" s="111"/>
      <c r="BH61" s="111"/>
    </row>
    <row r="62" spans="1:60" outlineLevel="1" x14ac:dyDescent="0.2">
      <c r="A62" s="112"/>
      <c r="B62" s="112"/>
      <c r="C62" s="143" t="s">
        <v>149</v>
      </c>
      <c r="D62" s="118"/>
      <c r="E62" s="124">
        <f>E55*3.2+3</f>
        <v>87.889600000000016</v>
      </c>
      <c r="F62" s="127"/>
      <c r="G62" s="127"/>
      <c r="H62" s="127"/>
      <c r="I62" s="127"/>
      <c r="J62" s="127"/>
      <c r="K62" s="127"/>
      <c r="L62" s="127"/>
      <c r="M62" s="127"/>
      <c r="N62" s="116"/>
      <c r="O62" s="116"/>
      <c r="P62" s="116"/>
      <c r="Q62" s="116"/>
      <c r="R62" s="116"/>
      <c r="S62" s="116"/>
      <c r="T62" s="117"/>
      <c r="U62" s="116"/>
      <c r="V62" s="111"/>
      <c r="W62" s="111"/>
      <c r="X62" s="111"/>
      <c r="Y62" s="111"/>
      <c r="Z62" s="111"/>
      <c r="AA62" s="111"/>
      <c r="AB62" s="111"/>
      <c r="AC62" s="111"/>
      <c r="AD62" s="111"/>
      <c r="AE62" s="111" t="s">
        <v>96</v>
      </c>
      <c r="AF62" s="111">
        <v>0</v>
      </c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  <c r="BC62" s="111"/>
      <c r="BD62" s="111"/>
      <c r="BE62" s="111"/>
      <c r="BF62" s="111"/>
      <c r="BG62" s="111"/>
      <c r="BH62" s="111"/>
    </row>
    <row r="63" spans="1:60" x14ac:dyDescent="0.2">
      <c r="A63" s="113" t="s">
        <v>92</v>
      </c>
      <c r="B63" s="113" t="s">
        <v>59</v>
      </c>
      <c r="C63" s="144" t="s">
        <v>60</v>
      </c>
      <c r="D63" s="119"/>
      <c r="E63" s="125"/>
      <c r="F63" s="128"/>
      <c r="G63" s="128">
        <f>SUM(G64:G102)</f>
        <v>0</v>
      </c>
      <c r="H63" s="128"/>
      <c r="I63" s="128">
        <f>SUM(I64:I102)</f>
        <v>0</v>
      </c>
      <c r="J63" s="128"/>
      <c r="K63" s="128">
        <f>SUM(K64:K102)</f>
        <v>6159156</v>
      </c>
      <c r="L63" s="128"/>
      <c r="M63" s="128">
        <f>SUM(M64:M102)</f>
        <v>0</v>
      </c>
      <c r="N63" s="120"/>
      <c r="O63" s="120">
        <f>SUM(O64:O102)</f>
        <v>0</v>
      </c>
      <c r="P63" s="120"/>
      <c r="Q63" s="120">
        <f>SUM(Q64:Q102)</f>
        <v>0</v>
      </c>
      <c r="R63" s="120"/>
      <c r="S63" s="120"/>
      <c r="T63" s="121"/>
      <c r="U63" s="120">
        <f>SUM(U64:U102)</f>
        <v>0</v>
      </c>
      <c r="AE63" t="s">
        <v>93</v>
      </c>
    </row>
    <row r="64" spans="1:60" ht="22.5" outlineLevel="1" x14ac:dyDescent="0.2">
      <c r="A64" s="112">
        <v>16</v>
      </c>
      <c r="B64" s="112" t="s">
        <v>150</v>
      </c>
      <c r="C64" s="142" t="s">
        <v>151</v>
      </c>
      <c r="D64" s="115" t="s">
        <v>152</v>
      </c>
      <c r="E64" s="123">
        <v>10</v>
      </c>
      <c r="F64" s="187"/>
      <c r="G64" s="127">
        <f>E64*F64</f>
        <v>0</v>
      </c>
      <c r="H64" s="127">
        <v>0</v>
      </c>
      <c r="I64" s="127">
        <f>ROUND(E64*H64,2)</f>
        <v>0</v>
      </c>
      <c r="J64" s="127">
        <v>208719</v>
      </c>
      <c r="K64" s="127">
        <f>ROUND(E64*J64,2)</f>
        <v>2087190</v>
      </c>
      <c r="L64" s="127">
        <v>21</v>
      </c>
      <c r="M64" s="127">
        <f>G64*(1+L64/100)</f>
        <v>0</v>
      </c>
      <c r="N64" s="116">
        <v>0</v>
      </c>
      <c r="O64" s="116">
        <f>ROUND(E64*N64,5)</f>
        <v>0</v>
      </c>
      <c r="P64" s="116">
        <v>0</v>
      </c>
      <c r="Q64" s="116">
        <f>ROUND(E64*P64,5)</f>
        <v>0</v>
      </c>
      <c r="R64" s="116"/>
      <c r="S64" s="116"/>
      <c r="T64" s="117">
        <v>0</v>
      </c>
      <c r="U64" s="116">
        <f>ROUND(E64*T64,2)</f>
        <v>0</v>
      </c>
      <c r="V64" s="111"/>
      <c r="W64" s="111"/>
      <c r="X64" s="111"/>
      <c r="Y64" s="111"/>
      <c r="Z64" s="111"/>
      <c r="AA64" s="111"/>
      <c r="AB64" s="111"/>
      <c r="AC64" s="111"/>
      <c r="AD64" s="111"/>
      <c r="AE64" s="111" t="s">
        <v>95</v>
      </c>
      <c r="AF64" s="111"/>
      <c r="AG64" s="111"/>
      <c r="AH64" s="111"/>
      <c r="AI64" s="111"/>
      <c r="AJ64" s="111"/>
      <c r="AK64" s="111"/>
      <c r="AL64" s="111"/>
      <c r="AM64" s="111"/>
      <c r="AN64" s="111"/>
      <c r="AO64" s="111"/>
      <c r="AP64" s="111"/>
      <c r="AQ64" s="111"/>
      <c r="AR64" s="111"/>
      <c r="AS64" s="111"/>
      <c r="AT64" s="111"/>
      <c r="AU64" s="111"/>
      <c r="AV64" s="111"/>
      <c r="AW64" s="111"/>
      <c r="AX64" s="111"/>
      <c r="AY64" s="111"/>
      <c r="AZ64" s="111"/>
      <c r="BA64" s="111"/>
      <c r="BB64" s="111"/>
      <c r="BC64" s="111"/>
      <c r="BD64" s="111"/>
      <c r="BE64" s="111"/>
      <c r="BF64" s="111"/>
      <c r="BG64" s="111"/>
      <c r="BH64" s="111"/>
    </row>
    <row r="65" spans="1:60" outlineLevel="1" x14ac:dyDescent="0.2">
      <c r="A65" s="112"/>
      <c r="B65" s="112"/>
      <c r="C65" s="143" t="s">
        <v>153</v>
      </c>
      <c r="D65" s="118"/>
      <c r="E65" s="124"/>
      <c r="F65" s="127"/>
      <c r="G65" s="127"/>
      <c r="H65" s="127"/>
      <c r="I65" s="127"/>
      <c r="J65" s="127"/>
      <c r="K65" s="127"/>
      <c r="L65" s="127"/>
      <c r="M65" s="127"/>
      <c r="N65" s="116"/>
      <c r="O65" s="116"/>
      <c r="P65" s="116"/>
      <c r="Q65" s="116"/>
      <c r="R65" s="116"/>
      <c r="S65" s="116"/>
      <c r="T65" s="117"/>
      <c r="U65" s="116"/>
      <c r="V65" s="111"/>
      <c r="W65" s="111"/>
      <c r="X65" s="111"/>
      <c r="Y65" s="111"/>
      <c r="Z65" s="111"/>
      <c r="AA65" s="111"/>
      <c r="AB65" s="111"/>
      <c r="AC65" s="111"/>
      <c r="AD65" s="111"/>
      <c r="AE65" s="111" t="s">
        <v>96</v>
      </c>
      <c r="AF65" s="111">
        <v>0</v>
      </c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  <c r="AY65" s="111"/>
      <c r="AZ65" s="111"/>
      <c r="BA65" s="111"/>
      <c r="BB65" s="111"/>
      <c r="BC65" s="111"/>
      <c r="BD65" s="111"/>
      <c r="BE65" s="111"/>
      <c r="BF65" s="111"/>
      <c r="BG65" s="111"/>
      <c r="BH65" s="111"/>
    </row>
    <row r="66" spans="1:60" outlineLevel="1" x14ac:dyDescent="0.2">
      <c r="A66" s="112"/>
      <c r="B66" s="112"/>
      <c r="C66" s="143" t="s">
        <v>154</v>
      </c>
      <c r="D66" s="118"/>
      <c r="E66" s="124"/>
      <c r="F66" s="127"/>
      <c r="G66" s="127"/>
      <c r="H66" s="127"/>
      <c r="I66" s="127"/>
      <c r="J66" s="127"/>
      <c r="K66" s="127"/>
      <c r="L66" s="127"/>
      <c r="M66" s="127"/>
      <c r="N66" s="116"/>
      <c r="O66" s="116"/>
      <c r="P66" s="116"/>
      <c r="Q66" s="116"/>
      <c r="R66" s="116"/>
      <c r="S66" s="116"/>
      <c r="T66" s="117"/>
      <c r="U66" s="116"/>
      <c r="V66" s="111"/>
      <c r="W66" s="111"/>
      <c r="X66" s="111"/>
      <c r="Y66" s="111"/>
      <c r="Z66" s="111"/>
      <c r="AA66" s="111"/>
      <c r="AB66" s="111"/>
      <c r="AC66" s="111"/>
      <c r="AD66" s="111"/>
      <c r="AE66" s="111" t="s">
        <v>96</v>
      </c>
      <c r="AF66" s="111">
        <v>0</v>
      </c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1"/>
      <c r="AW66" s="111"/>
      <c r="AX66" s="111"/>
      <c r="AY66" s="111"/>
      <c r="AZ66" s="111"/>
      <c r="BA66" s="111"/>
      <c r="BB66" s="111"/>
      <c r="BC66" s="111"/>
      <c r="BD66" s="111"/>
      <c r="BE66" s="111"/>
      <c r="BF66" s="111"/>
      <c r="BG66" s="111"/>
      <c r="BH66" s="111"/>
    </row>
    <row r="67" spans="1:60" outlineLevel="1" x14ac:dyDescent="0.2">
      <c r="A67" s="112"/>
      <c r="B67" s="112"/>
      <c r="C67" s="143" t="s">
        <v>155</v>
      </c>
      <c r="D67" s="118"/>
      <c r="E67" s="124"/>
      <c r="F67" s="127"/>
      <c r="G67" s="127"/>
      <c r="H67" s="127"/>
      <c r="I67" s="127"/>
      <c r="J67" s="127"/>
      <c r="K67" s="127"/>
      <c r="L67" s="127"/>
      <c r="M67" s="127"/>
      <c r="N67" s="116"/>
      <c r="O67" s="116"/>
      <c r="P67" s="116"/>
      <c r="Q67" s="116"/>
      <c r="R67" s="116"/>
      <c r="S67" s="116"/>
      <c r="T67" s="117"/>
      <c r="U67" s="116"/>
      <c r="V67" s="111"/>
      <c r="W67" s="111"/>
      <c r="X67" s="111"/>
      <c r="Y67" s="111"/>
      <c r="Z67" s="111"/>
      <c r="AA67" s="111"/>
      <c r="AB67" s="111"/>
      <c r="AC67" s="111"/>
      <c r="AD67" s="111"/>
      <c r="AE67" s="111" t="s">
        <v>96</v>
      </c>
      <c r="AF67" s="111">
        <v>0</v>
      </c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  <c r="AY67" s="111"/>
      <c r="AZ67" s="111"/>
      <c r="BA67" s="111"/>
      <c r="BB67" s="111"/>
      <c r="BC67" s="111"/>
      <c r="BD67" s="111"/>
      <c r="BE67" s="111"/>
      <c r="BF67" s="111"/>
      <c r="BG67" s="111"/>
      <c r="BH67" s="111"/>
    </row>
    <row r="68" spans="1:60" outlineLevel="1" x14ac:dyDescent="0.2">
      <c r="A68" s="112"/>
      <c r="B68" s="112"/>
      <c r="C68" s="143" t="s">
        <v>156</v>
      </c>
      <c r="D68" s="118"/>
      <c r="E68" s="124"/>
      <c r="F68" s="127"/>
      <c r="G68" s="127"/>
      <c r="H68" s="127"/>
      <c r="I68" s="127"/>
      <c r="J68" s="127"/>
      <c r="K68" s="127"/>
      <c r="L68" s="127"/>
      <c r="M68" s="127"/>
      <c r="N68" s="116"/>
      <c r="O68" s="116"/>
      <c r="P68" s="116"/>
      <c r="Q68" s="116"/>
      <c r="R68" s="116"/>
      <c r="S68" s="116"/>
      <c r="T68" s="117"/>
      <c r="U68" s="116"/>
      <c r="V68" s="111"/>
      <c r="W68" s="111"/>
      <c r="X68" s="111"/>
      <c r="Y68" s="111"/>
      <c r="Z68" s="111"/>
      <c r="AA68" s="111"/>
      <c r="AB68" s="111"/>
      <c r="AC68" s="111"/>
      <c r="AD68" s="111"/>
      <c r="AE68" s="111" t="s">
        <v>96</v>
      </c>
      <c r="AF68" s="111">
        <v>0</v>
      </c>
      <c r="AG68" s="111"/>
      <c r="AH68" s="111"/>
      <c r="AI68" s="111"/>
      <c r="AJ68" s="111"/>
      <c r="AK68" s="111"/>
      <c r="AL68" s="111"/>
      <c r="AM68" s="111"/>
      <c r="AN68" s="111"/>
      <c r="AO68" s="111"/>
      <c r="AP68" s="111"/>
      <c r="AQ68" s="111"/>
      <c r="AR68" s="111"/>
      <c r="AS68" s="111"/>
      <c r="AT68" s="111"/>
      <c r="AU68" s="111"/>
      <c r="AV68" s="111"/>
      <c r="AW68" s="111"/>
      <c r="AX68" s="111"/>
      <c r="AY68" s="111"/>
      <c r="AZ68" s="111"/>
      <c r="BA68" s="111"/>
      <c r="BB68" s="111"/>
      <c r="BC68" s="111"/>
      <c r="BD68" s="111"/>
      <c r="BE68" s="111"/>
      <c r="BF68" s="111"/>
      <c r="BG68" s="111"/>
      <c r="BH68" s="111"/>
    </row>
    <row r="69" spans="1:60" outlineLevel="1" x14ac:dyDescent="0.2">
      <c r="A69" s="112"/>
      <c r="B69" s="112"/>
      <c r="C69" s="143" t="s">
        <v>157</v>
      </c>
      <c r="D69" s="118"/>
      <c r="E69" s="124"/>
      <c r="F69" s="127"/>
      <c r="G69" s="127"/>
      <c r="H69" s="127"/>
      <c r="I69" s="127"/>
      <c r="J69" s="127"/>
      <c r="K69" s="127"/>
      <c r="L69" s="127"/>
      <c r="M69" s="127"/>
      <c r="N69" s="116"/>
      <c r="O69" s="116"/>
      <c r="P69" s="116"/>
      <c r="Q69" s="116"/>
      <c r="R69" s="116"/>
      <c r="S69" s="116"/>
      <c r="T69" s="117"/>
      <c r="U69" s="116"/>
      <c r="V69" s="111"/>
      <c r="W69" s="111"/>
      <c r="X69" s="111"/>
      <c r="Y69" s="111"/>
      <c r="Z69" s="111"/>
      <c r="AA69" s="111"/>
      <c r="AB69" s="111"/>
      <c r="AC69" s="111"/>
      <c r="AD69" s="111"/>
      <c r="AE69" s="111" t="s">
        <v>96</v>
      </c>
      <c r="AF69" s="111">
        <v>0</v>
      </c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  <c r="AZ69" s="111"/>
      <c r="BA69" s="111"/>
      <c r="BB69" s="111"/>
      <c r="BC69" s="111"/>
      <c r="BD69" s="111"/>
      <c r="BE69" s="111"/>
      <c r="BF69" s="111"/>
      <c r="BG69" s="111"/>
      <c r="BH69" s="111"/>
    </row>
    <row r="70" spans="1:60" outlineLevel="1" x14ac:dyDescent="0.2">
      <c r="A70" s="112"/>
      <c r="B70" s="112"/>
      <c r="C70" s="143" t="s">
        <v>158</v>
      </c>
      <c r="D70" s="118"/>
      <c r="E70" s="124"/>
      <c r="F70" s="127"/>
      <c r="G70" s="127"/>
      <c r="H70" s="127"/>
      <c r="I70" s="127"/>
      <c r="J70" s="127"/>
      <c r="K70" s="127"/>
      <c r="L70" s="127"/>
      <c r="M70" s="127"/>
      <c r="N70" s="116"/>
      <c r="O70" s="116"/>
      <c r="P70" s="116"/>
      <c r="Q70" s="116"/>
      <c r="R70" s="116"/>
      <c r="S70" s="116"/>
      <c r="T70" s="117"/>
      <c r="U70" s="116"/>
      <c r="V70" s="111"/>
      <c r="W70" s="111"/>
      <c r="X70" s="111"/>
      <c r="Y70" s="111"/>
      <c r="Z70" s="111"/>
      <c r="AA70" s="111"/>
      <c r="AB70" s="111"/>
      <c r="AC70" s="111"/>
      <c r="AD70" s="111"/>
      <c r="AE70" s="111" t="s">
        <v>96</v>
      </c>
      <c r="AF70" s="111">
        <v>0</v>
      </c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  <c r="BD70" s="111"/>
      <c r="BE70" s="111"/>
      <c r="BF70" s="111"/>
      <c r="BG70" s="111"/>
      <c r="BH70" s="111"/>
    </row>
    <row r="71" spans="1:60" outlineLevel="1" x14ac:dyDescent="0.2">
      <c r="A71" s="112"/>
      <c r="B71" s="112"/>
      <c r="C71" s="143">
        <v>10</v>
      </c>
      <c r="D71" s="118"/>
      <c r="E71" s="124">
        <v>10</v>
      </c>
      <c r="F71" s="127"/>
      <c r="G71" s="127"/>
      <c r="H71" s="127"/>
      <c r="I71" s="127"/>
      <c r="J71" s="127"/>
      <c r="K71" s="127"/>
      <c r="L71" s="127"/>
      <c r="M71" s="127"/>
      <c r="N71" s="116"/>
      <c r="O71" s="116"/>
      <c r="P71" s="116"/>
      <c r="Q71" s="116"/>
      <c r="R71" s="116"/>
      <c r="S71" s="116"/>
      <c r="T71" s="117"/>
      <c r="U71" s="116"/>
      <c r="V71" s="111"/>
      <c r="W71" s="111"/>
      <c r="X71" s="111"/>
      <c r="Y71" s="111"/>
      <c r="Z71" s="111"/>
      <c r="AA71" s="111"/>
      <c r="AB71" s="111"/>
      <c r="AC71" s="111"/>
      <c r="AD71" s="111"/>
      <c r="AE71" s="111" t="s">
        <v>96</v>
      </c>
      <c r="AF71" s="111">
        <v>0</v>
      </c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</row>
    <row r="72" spans="1:60" ht="22.5" outlineLevel="1" x14ac:dyDescent="0.2">
      <c r="A72" s="112">
        <v>17</v>
      </c>
      <c r="B72" s="112" t="s">
        <v>159</v>
      </c>
      <c r="C72" s="142" t="s">
        <v>160</v>
      </c>
      <c r="D72" s="115"/>
      <c r="E72" s="123">
        <f>E77</f>
        <v>36</v>
      </c>
      <c r="F72" s="187"/>
      <c r="G72" s="127">
        <f>E72*F72</f>
        <v>0</v>
      </c>
      <c r="H72" s="127"/>
      <c r="I72" s="127"/>
      <c r="J72" s="127"/>
      <c r="K72" s="127"/>
      <c r="L72" s="127"/>
      <c r="M72" s="127"/>
      <c r="N72" s="116"/>
      <c r="O72" s="116"/>
      <c r="P72" s="116"/>
      <c r="Q72" s="116"/>
      <c r="R72" s="116"/>
      <c r="S72" s="116"/>
      <c r="T72" s="117"/>
      <c r="U72" s="116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1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  <c r="BD72" s="111"/>
      <c r="BE72" s="111"/>
      <c r="BF72" s="111"/>
      <c r="BG72" s="111"/>
      <c r="BH72" s="111"/>
    </row>
    <row r="73" spans="1:60" outlineLevel="1" x14ac:dyDescent="0.2">
      <c r="A73" s="112"/>
      <c r="B73" s="112"/>
      <c r="C73" s="143" t="s">
        <v>161</v>
      </c>
      <c r="D73" s="118"/>
      <c r="E73" s="124"/>
      <c r="F73" s="127"/>
      <c r="G73" s="127"/>
      <c r="H73" s="127"/>
      <c r="I73" s="127"/>
      <c r="J73" s="127"/>
      <c r="K73" s="127"/>
      <c r="L73" s="127"/>
      <c r="M73" s="127"/>
      <c r="N73" s="116"/>
      <c r="O73" s="116"/>
      <c r="P73" s="116"/>
      <c r="Q73" s="116"/>
      <c r="R73" s="116"/>
      <c r="S73" s="116"/>
      <c r="T73" s="117"/>
      <c r="U73" s="116"/>
      <c r="V73" s="111"/>
      <c r="W73" s="111"/>
      <c r="X73" s="111"/>
      <c r="Y73" s="111"/>
      <c r="Z73" s="111"/>
      <c r="AA73" s="111"/>
      <c r="AB73" s="111"/>
      <c r="AC73" s="111"/>
      <c r="AD73" s="111"/>
      <c r="AE73" s="111"/>
      <c r="AF73" s="111"/>
      <c r="AG73" s="111"/>
      <c r="AH73" s="111"/>
      <c r="AI73" s="111"/>
      <c r="AJ73" s="111"/>
      <c r="AK73" s="111"/>
      <c r="AL73" s="111"/>
      <c r="AM73" s="111"/>
      <c r="AN73" s="111"/>
      <c r="AO73" s="111"/>
      <c r="AP73" s="111"/>
      <c r="AQ73" s="111"/>
      <c r="AR73" s="111"/>
      <c r="AS73" s="111"/>
      <c r="AT73" s="111"/>
      <c r="AU73" s="111"/>
      <c r="AV73" s="111"/>
      <c r="AW73" s="111"/>
      <c r="AX73" s="111"/>
      <c r="AY73" s="111"/>
      <c r="AZ73" s="111"/>
      <c r="BA73" s="111"/>
      <c r="BB73" s="111"/>
      <c r="BC73" s="111"/>
      <c r="BD73" s="111"/>
      <c r="BE73" s="111"/>
      <c r="BF73" s="111"/>
      <c r="BG73" s="111"/>
      <c r="BH73" s="111"/>
    </row>
    <row r="74" spans="1:60" outlineLevel="1" x14ac:dyDescent="0.2">
      <c r="A74" s="112"/>
      <c r="B74" s="112"/>
      <c r="C74" s="143" t="s">
        <v>162</v>
      </c>
      <c r="D74" s="118"/>
      <c r="E74" s="124"/>
      <c r="F74" s="127"/>
      <c r="G74" s="127"/>
      <c r="H74" s="127"/>
      <c r="I74" s="127"/>
      <c r="J74" s="127"/>
      <c r="K74" s="127"/>
      <c r="L74" s="127"/>
      <c r="M74" s="127"/>
      <c r="N74" s="116"/>
      <c r="O74" s="116"/>
      <c r="P74" s="116"/>
      <c r="Q74" s="116"/>
      <c r="R74" s="116"/>
      <c r="S74" s="116"/>
      <c r="T74" s="117"/>
      <c r="U74" s="116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</row>
    <row r="75" spans="1:60" outlineLevel="1" x14ac:dyDescent="0.2">
      <c r="A75" s="112"/>
      <c r="B75" s="112"/>
      <c r="C75" s="143" t="s">
        <v>163</v>
      </c>
      <c r="D75" s="118"/>
      <c r="E75" s="124"/>
      <c r="F75" s="127"/>
      <c r="G75" s="127"/>
      <c r="H75" s="127"/>
      <c r="I75" s="127"/>
      <c r="J75" s="127"/>
      <c r="K75" s="127"/>
      <c r="L75" s="127"/>
      <c r="M75" s="127"/>
      <c r="N75" s="116"/>
      <c r="O75" s="116"/>
      <c r="P75" s="116"/>
      <c r="Q75" s="116"/>
      <c r="R75" s="116"/>
      <c r="S75" s="116"/>
      <c r="T75" s="117"/>
      <c r="U75" s="116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  <c r="BH75" s="111"/>
    </row>
    <row r="76" spans="1:60" outlineLevel="1" x14ac:dyDescent="0.2">
      <c r="A76" s="112"/>
      <c r="B76" s="112"/>
      <c r="C76" s="143" t="s">
        <v>157</v>
      </c>
      <c r="D76" s="118"/>
      <c r="E76" s="124"/>
      <c r="F76" s="127"/>
      <c r="G76" s="127"/>
      <c r="H76" s="127"/>
      <c r="I76" s="127"/>
      <c r="J76" s="127"/>
      <c r="K76" s="127"/>
      <c r="L76" s="127"/>
      <c r="M76" s="127"/>
      <c r="N76" s="116"/>
      <c r="O76" s="116"/>
      <c r="P76" s="116"/>
      <c r="Q76" s="116"/>
      <c r="R76" s="116"/>
      <c r="S76" s="116"/>
      <c r="T76" s="117"/>
      <c r="U76" s="116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/>
    </row>
    <row r="77" spans="1:60" outlineLevel="1" x14ac:dyDescent="0.2">
      <c r="A77" s="112"/>
      <c r="B77" s="112"/>
      <c r="C77" s="143">
        <v>36</v>
      </c>
      <c r="D77" s="118"/>
      <c r="E77" s="124">
        <v>36</v>
      </c>
      <c r="F77" s="127"/>
      <c r="G77" s="127"/>
      <c r="H77" s="127"/>
      <c r="I77" s="127"/>
      <c r="J77" s="127"/>
      <c r="K77" s="127"/>
      <c r="L77" s="127"/>
      <c r="M77" s="127"/>
      <c r="N77" s="116"/>
      <c r="O77" s="116"/>
      <c r="P77" s="116"/>
      <c r="Q77" s="116"/>
      <c r="R77" s="116"/>
      <c r="S77" s="116"/>
      <c r="T77" s="117"/>
      <c r="U77" s="116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</row>
    <row r="78" spans="1:60" ht="22.5" outlineLevel="1" x14ac:dyDescent="0.2">
      <c r="A78" s="112">
        <v>18</v>
      </c>
      <c r="B78" s="112" t="s">
        <v>164</v>
      </c>
      <c r="C78" s="142" t="s">
        <v>165</v>
      </c>
      <c r="D78" s="115" t="s">
        <v>152</v>
      </c>
      <c r="E78" s="123">
        <f>E83</f>
        <v>11</v>
      </c>
      <c r="F78" s="187"/>
      <c r="G78" s="127">
        <f>E78*F78</f>
        <v>0</v>
      </c>
      <c r="H78" s="127">
        <v>0</v>
      </c>
      <c r="I78" s="127">
        <f>ROUND(E78*H78,2)</f>
        <v>0</v>
      </c>
      <c r="J78" s="127">
        <v>188877</v>
      </c>
      <c r="K78" s="127">
        <f>ROUND(E78*J78,2)</f>
        <v>2077647</v>
      </c>
      <c r="L78" s="127">
        <v>21</v>
      </c>
      <c r="M78" s="127">
        <f>G78*(1+L78/100)</f>
        <v>0</v>
      </c>
      <c r="N78" s="116">
        <v>0</v>
      </c>
      <c r="O78" s="116">
        <f>ROUND(E78*N78,5)</f>
        <v>0</v>
      </c>
      <c r="P78" s="116">
        <v>0</v>
      </c>
      <c r="Q78" s="116">
        <f>ROUND(E78*P78,5)</f>
        <v>0</v>
      </c>
      <c r="R78" s="116"/>
      <c r="S78" s="116"/>
      <c r="T78" s="117">
        <v>0</v>
      </c>
      <c r="U78" s="116">
        <f>ROUND(E78*T78,2)</f>
        <v>0</v>
      </c>
      <c r="V78" s="111"/>
      <c r="W78" s="111"/>
      <c r="X78" s="111"/>
      <c r="Y78" s="111"/>
      <c r="Z78" s="111"/>
      <c r="AA78" s="111"/>
      <c r="AB78" s="111"/>
      <c r="AC78" s="111"/>
      <c r="AD78" s="111"/>
      <c r="AE78" s="111" t="s">
        <v>95</v>
      </c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</row>
    <row r="79" spans="1:60" outlineLevel="1" x14ac:dyDescent="0.2">
      <c r="A79" s="112"/>
      <c r="B79" s="112"/>
      <c r="C79" s="143" t="s">
        <v>166</v>
      </c>
      <c r="D79" s="118"/>
      <c r="E79" s="124"/>
      <c r="F79" s="127"/>
      <c r="G79" s="127"/>
      <c r="H79" s="127"/>
      <c r="I79" s="127"/>
      <c r="J79" s="127"/>
      <c r="K79" s="127"/>
      <c r="L79" s="127"/>
      <c r="M79" s="127"/>
      <c r="N79" s="116"/>
      <c r="O79" s="116"/>
      <c r="P79" s="116"/>
      <c r="Q79" s="116"/>
      <c r="R79" s="116"/>
      <c r="S79" s="116"/>
      <c r="T79" s="117"/>
      <c r="U79" s="116"/>
      <c r="V79" s="111"/>
      <c r="W79" s="111"/>
      <c r="X79" s="111"/>
      <c r="Y79" s="111"/>
      <c r="Z79" s="111"/>
      <c r="AA79" s="111"/>
      <c r="AB79" s="111"/>
      <c r="AC79" s="111"/>
      <c r="AD79" s="111"/>
      <c r="AE79" s="111" t="s">
        <v>96</v>
      </c>
      <c r="AF79" s="111">
        <v>0</v>
      </c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  <c r="BH79" s="111"/>
    </row>
    <row r="80" spans="1:60" outlineLevel="1" x14ac:dyDescent="0.2">
      <c r="A80" s="112"/>
      <c r="B80" s="112"/>
      <c r="C80" s="143" t="s">
        <v>167</v>
      </c>
      <c r="D80" s="118"/>
      <c r="E80" s="124"/>
      <c r="F80" s="127"/>
      <c r="G80" s="127"/>
      <c r="H80" s="127"/>
      <c r="I80" s="127"/>
      <c r="J80" s="127"/>
      <c r="K80" s="127"/>
      <c r="L80" s="127"/>
      <c r="M80" s="127"/>
      <c r="N80" s="116"/>
      <c r="O80" s="116"/>
      <c r="P80" s="116"/>
      <c r="Q80" s="116"/>
      <c r="R80" s="116"/>
      <c r="S80" s="116"/>
      <c r="T80" s="117"/>
      <c r="U80" s="116"/>
      <c r="V80" s="111"/>
      <c r="W80" s="111"/>
      <c r="X80" s="111"/>
      <c r="Y80" s="111"/>
      <c r="Z80" s="111"/>
      <c r="AA80" s="111"/>
      <c r="AB80" s="111"/>
      <c r="AC80" s="111"/>
      <c r="AD80" s="111"/>
      <c r="AE80" s="111" t="s">
        <v>96</v>
      </c>
      <c r="AF80" s="111">
        <v>0</v>
      </c>
      <c r="AG80" s="111"/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  <c r="BH80" s="111"/>
    </row>
    <row r="81" spans="1:60" outlineLevel="1" x14ac:dyDescent="0.2">
      <c r="A81" s="112"/>
      <c r="B81" s="112"/>
      <c r="C81" s="143" t="s">
        <v>168</v>
      </c>
      <c r="D81" s="118"/>
      <c r="E81" s="124"/>
      <c r="F81" s="127"/>
      <c r="G81" s="127"/>
      <c r="H81" s="127"/>
      <c r="I81" s="127"/>
      <c r="J81" s="127"/>
      <c r="K81" s="127"/>
      <c r="L81" s="127"/>
      <c r="M81" s="127"/>
      <c r="N81" s="116"/>
      <c r="O81" s="116"/>
      <c r="P81" s="116"/>
      <c r="Q81" s="116"/>
      <c r="R81" s="116"/>
      <c r="S81" s="116"/>
      <c r="T81" s="117"/>
      <c r="U81" s="116"/>
      <c r="V81" s="111"/>
      <c r="W81" s="111"/>
      <c r="X81" s="111"/>
      <c r="Y81" s="111"/>
      <c r="Z81" s="111"/>
      <c r="AA81" s="111"/>
      <c r="AB81" s="111"/>
      <c r="AC81" s="111"/>
      <c r="AD81" s="111"/>
      <c r="AE81" s="111" t="s">
        <v>96</v>
      </c>
      <c r="AF81" s="111">
        <v>0</v>
      </c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</row>
    <row r="82" spans="1:60" outlineLevel="1" x14ac:dyDescent="0.2">
      <c r="A82" s="112"/>
      <c r="B82" s="112"/>
      <c r="C82" s="143" t="s">
        <v>169</v>
      </c>
      <c r="D82" s="118"/>
      <c r="E82" s="124"/>
      <c r="F82" s="127"/>
      <c r="G82" s="127"/>
      <c r="H82" s="127"/>
      <c r="I82" s="127"/>
      <c r="J82" s="127"/>
      <c r="K82" s="127"/>
      <c r="L82" s="127"/>
      <c r="M82" s="127"/>
      <c r="N82" s="116"/>
      <c r="O82" s="116"/>
      <c r="P82" s="116"/>
      <c r="Q82" s="116"/>
      <c r="R82" s="116"/>
      <c r="S82" s="116"/>
      <c r="T82" s="117"/>
      <c r="U82" s="116"/>
      <c r="V82" s="111"/>
      <c r="W82" s="111"/>
      <c r="X82" s="111"/>
      <c r="Y82" s="111"/>
      <c r="Z82" s="111"/>
      <c r="AA82" s="111"/>
      <c r="AB82" s="111"/>
      <c r="AC82" s="111"/>
      <c r="AD82" s="111"/>
      <c r="AE82" s="111" t="s">
        <v>96</v>
      </c>
      <c r="AF82" s="111">
        <v>0</v>
      </c>
      <c r="AG82" s="111"/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  <c r="BH82" s="111"/>
    </row>
    <row r="83" spans="1:60" outlineLevel="1" x14ac:dyDescent="0.2">
      <c r="A83" s="112"/>
      <c r="B83" s="112"/>
      <c r="C83" s="143" t="s">
        <v>170</v>
      </c>
      <c r="D83" s="118"/>
      <c r="E83" s="124">
        <v>11</v>
      </c>
      <c r="F83" s="127"/>
      <c r="G83" s="127"/>
      <c r="H83" s="127"/>
      <c r="I83" s="127"/>
      <c r="J83" s="127"/>
      <c r="K83" s="127"/>
      <c r="L83" s="127"/>
      <c r="M83" s="127"/>
      <c r="N83" s="116"/>
      <c r="O83" s="116"/>
      <c r="P83" s="116"/>
      <c r="Q83" s="116"/>
      <c r="R83" s="116"/>
      <c r="S83" s="116"/>
      <c r="T83" s="117"/>
      <c r="U83" s="116"/>
      <c r="V83" s="111"/>
      <c r="W83" s="111"/>
      <c r="X83" s="111"/>
      <c r="Y83" s="111"/>
      <c r="Z83" s="111"/>
      <c r="AA83" s="111"/>
      <c r="AB83" s="111"/>
      <c r="AC83" s="111"/>
      <c r="AD83" s="111"/>
      <c r="AE83" s="111" t="s">
        <v>96</v>
      </c>
      <c r="AF83" s="111">
        <v>0</v>
      </c>
      <c r="AG83" s="111"/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  <c r="BH83" s="111"/>
    </row>
    <row r="84" spans="1:60" ht="22.5" outlineLevel="1" x14ac:dyDescent="0.2">
      <c r="A84" s="112">
        <v>19</v>
      </c>
      <c r="B84" s="112" t="s">
        <v>171</v>
      </c>
      <c r="C84" s="142" t="s">
        <v>172</v>
      </c>
      <c r="D84" s="115" t="s">
        <v>152</v>
      </c>
      <c r="E84" s="123">
        <f>E89</f>
        <v>2</v>
      </c>
      <c r="F84" s="187"/>
      <c r="G84" s="127">
        <f>E84*F84</f>
        <v>0</v>
      </c>
      <c r="H84" s="127">
        <v>0</v>
      </c>
      <c r="I84" s="127">
        <f>ROUND(E84*H84,2)</f>
        <v>0</v>
      </c>
      <c r="J84" s="127">
        <v>315520</v>
      </c>
      <c r="K84" s="127">
        <f>ROUND(E84*J84,2)</f>
        <v>631040</v>
      </c>
      <c r="L84" s="127">
        <v>21</v>
      </c>
      <c r="M84" s="127">
        <f>G84*(1+L84/100)</f>
        <v>0</v>
      </c>
      <c r="N84" s="116">
        <v>0</v>
      </c>
      <c r="O84" s="116">
        <f>ROUND(E84*N84,5)</f>
        <v>0</v>
      </c>
      <c r="P84" s="116">
        <v>0</v>
      </c>
      <c r="Q84" s="116">
        <f>ROUND(E84*P84,5)</f>
        <v>0</v>
      </c>
      <c r="R84" s="116"/>
      <c r="S84" s="116"/>
      <c r="T84" s="117">
        <v>0</v>
      </c>
      <c r="U84" s="116">
        <f>ROUND(E84*T84,2)</f>
        <v>0</v>
      </c>
      <c r="V84" s="111"/>
      <c r="W84" s="111"/>
      <c r="X84" s="111"/>
      <c r="Y84" s="111"/>
      <c r="Z84" s="111"/>
      <c r="AA84" s="111"/>
      <c r="AB84" s="111"/>
      <c r="AC84" s="111"/>
      <c r="AD84" s="111"/>
      <c r="AE84" s="111" t="s">
        <v>95</v>
      </c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  <c r="AT84" s="111"/>
      <c r="AU84" s="111"/>
      <c r="AV84" s="111"/>
      <c r="AW84" s="111"/>
      <c r="AX84" s="111"/>
      <c r="AY84" s="111"/>
      <c r="AZ84" s="111"/>
      <c r="BA84" s="111"/>
      <c r="BB84" s="111"/>
      <c r="BC84" s="111"/>
      <c r="BD84" s="111"/>
      <c r="BE84" s="111"/>
      <c r="BF84" s="111"/>
      <c r="BG84" s="111"/>
      <c r="BH84" s="111"/>
    </row>
    <row r="85" spans="1:60" outlineLevel="1" x14ac:dyDescent="0.2">
      <c r="A85" s="112"/>
      <c r="B85" s="112"/>
      <c r="C85" s="143" t="s">
        <v>166</v>
      </c>
      <c r="D85" s="118"/>
      <c r="E85" s="124"/>
      <c r="F85" s="127"/>
      <c r="G85" s="127"/>
      <c r="H85" s="127"/>
      <c r="I85" s="127"/>
      <c r="J85" s="127"/>
      <c r="K85" s="127"/>
      <c r="L85" s="127"/>
      <c r="M85" s="127"/>
      <c r="N85" s="116"/>
      <c r="O85" s="116"/>
      <c r="P85" s="116"/>
      <c r="Q85" s="116"/>
      <c r="R85" s="116"/>
      <c r="S85" s="116"/>
      <c r="T85" s="117"/>
      <c r="U85" s="116"/>
      <c r="V85" s="111"/>
      <c r="W85" s="111"/>
      <c r="X85" s="111"/>
      <c r="Y85" s="111"/>
      <c r="Z85" s="111"/>
      <c r="AA85" s="111"/>
      <c r="AB85" s="111"/>
      <c r="AC85" s="111"/>
      <c r="AD85" s="111"/>
      <c r="AE85" s="111" t="s">
        <v>96</v>
      </c>
      <c r="AF85" s="111">
        <v>0</v>
      </c>
      <c r="AG85" s="111"/>
      <c r="AH85" s="111"/>
      <c r="AI85" s="111"/>
      <c r="AJ85" s="111"/>
      <c r="AK85" s="111"/>
      <c r="AL85" s="111"/>
      <c r="AM85" s="111"/>
      <c r="AN85" s="111"/>
      <c r="AO85" s="111"/>
      <c r="AP85" s="111"/>
      <c r="AQ85" s="111"/>
      <c r="AR85" s="111"/>
      <c r="AS85" s="111"/>
      <c r="AT85" s="111"/>
      <c r="AU85" s="111"/>
      <c r="AV85" s="111"/>
      <c r="AW85" s="111"/>
      <c r="AX85" s="111"/>
      <c r="AY85" s="111"/>
      <c r="AZ85" s="111"/>
      <c r="BA85" s="111"/>
      <c r="BB85" s="111"/>
      <c r="BC85" s="111"/>
      <c r="BD85" s="111"/>
      <c r="BE85" s="111"/>
      <c r="BF85" s="111"/>
      <c r="BG85" s="111"/>
      <c r="BH85" s="111"/>
    </row>
    <row r="86" spans="1:60" outlineLevel="1" x14ac:dyDescent="0.2">
      <c r="A86" s="112"/>
      <c r="B86" s="112"/>
      <c r="C86" s="143" t="s">
        <v>167</v>
      </c>
      <c r="D86" s="118"/>
      <c r="E86" s="124"/>
      <c r="F86" s="127"/>
      <c r="G86" s="127"/>
      <c r="H86" s="127"/>
      <c r="I86" s="127"/>
      <c r="J86" s="127"/>
      <c r="K86" s="127"/>
      <c r="L86" s="127"/>
      <c r="M86" s="127"/>
      <c r="N86" s="116"/>
      <c r="O86" s="116"/>
      <c r="P86" s="116"/>
      <c r="Q86" s="116"/>
      <c r="R86" s="116"/>
      <c r="S86" s="116"/>
      <c r="T86" s="117"/>
      <c r="U86" s="116"/>
      <c r="V86" s="111"/>
      <c r="W86" s="111"/>
      <c r="X86" s="111"/>
      <c r="Y86" s="111"/>
      <c r="Z86" s="111"/>
      <c r="AA86" s="111"/>
      <c r="AB86" s="111"/>
      <c r="AC86" s="111"/>
      <c r="AD86" s="111"/>
      <c r="AE86" s="111" t="s">
        <v>96</v>
      </c>
      <c r="AF86" s="111">
        <v>0</v>
      </c>
      <c r="AG86" s="111"/>
      <c r="AH86" s="111"/>
      <c r="AI86" s="111"/>
      <c r="AJ86" s="111"/>
      <c r="AK86" s="111"/>
      <c r="AL86" s="111"/>
      <c r="AM86" s="111"/>
      <c r="AN86" s="111"/>
      <c r="AO86" s="111"/>
      <c r="AP86" s="111"/>
      <c r="AQ86" s="111"/>
      <c r="AR86" s="111"/>
      <c r="AS86" s="111"/>
      <c r="AT86" s="111"/>
      <c r="AU86" s="111"/>
      <c r="AV86" s="111"/>
      <c r="AW86" s="111"/>
      <c r="AX86" s="111"/>
      <c r="AY86" s="111"/>
      <c r="AZ86" s="111"/>
      <c r="BA86" s="111"/>
      <c r="BB86" s="111"/>
      <c r="BC86" s="111"/>
      <c r="BD86" s="111"/>
      <c r="BE86" s="111"/>
      <c r="BF86" s="111"/>
      <c r="BG86" s="111"/>
      <c r="BH86" s="111"/>
    </row>
    <row r="87" spans="1:60" outlineLevel="1" x14ac:dyDescent="0.2">
      <c r="A87" s="112"/>
      <c r="B87" s="112"/>
      <c r="C87" s="143" t="s">
        <v>168</v>
      </c>
      <c r="D87" s="118"/>
      <c r="E87" s="124"/>
      <c r="F87" s="127"/>
      <c r="G87" s="127"/>
      <c r="H87" s="127"/>
      <c r="I87" s="127"/>
      <c r="J87" s="127"/>
      <c r="K87" s="127"/>
      <c r="L87" s="127"/>
      <c r="M87" s="127"/>
      <c r="N87" s="116"/>
      <c r="O87" s="116"/>
      <c r="P87" s="116"/>
      <c r="Q87" s="116"/>
      <c r="R87" s="116"/>
      <c r="S87" s="116"/>
      <c r="T87" s="117"/>
      <c r="U87" s="116"/>
      <c r="V87" s="111"/>
      <c r="W87" s="111"/>
      <c r="X87" s="111"/>
      <c r="Y87" s="111"/>
      <c r="Z87" s="111"/>
      <c r="AA87" s="111"/>
      <c r="AB87" s="111"/>
      <c r="AC87" s="111"/>
      <c r="AD87" s="111"/>
      <c r="AE87" s="111" t="s">
        <v>96</v>
      </c>
      <c r="AF87" s="111">
        <v>0</v>
      </c>
      <c r="AG87" s="111"/>
      <c r="AH87" s="111"/>
      <c r="AI87" s="111"/>
      <c r="AJ87" s="111"/>
      <c r="AK87" s="111"/>
      <c r="AL87" s="111"/>
      <c r="AM87" s="111"/>
      <c r="AN87" s="111"/>
      <c r="AO87" s="111"/>
      <c r="AP87" s="111"/>
      <c r="AQ87" s="111"/>
      <c r="AR87" s="111"/>
      <c r="AS87" s="111"/>
      <c r="AT87" s="111"/>
      <c r="AU87" s="111"/>
      <c r="AV87" s="111"/>
      <c r="AW87" s="111"/>
      <c r="AX87" s="111"/>
      <c r="AY87" s="111"/>
      <c r="AZ87" s="111"/>
      <c r="BA87" s="111"/>
      <c r="BB87" s="111"/>
      <c r="BC87" s="111"/>
      <c r="BD87" s="111"/>
      <c r="BE87" s="111"/>
      <c r="BF87" s="111"/>
      <c r="BG87" s="111"/>
      <c r="BH87" s="111"/>
    </row>
    <row r="88" spans="1:60" outlineLevel="1" x14ac:dyDescent="0.2">
      <c r="A88" s="112"/>
      <c r="B88" s="112"/>
      <c r="C88" s="143" t="s">
        <v>169</v>
      </c>
      <c r="D88" s="118"/>
      <c r="E88" s="124"/>
      <c r="F88" s="127"/>
      <c r="G88" s="127"/>
      <c r="H88" s="127"/>
      <c r="I88" s="127"/>
      <c r="J88" s="127"/>
      <c r="K88" s="127"/>
      <c r="L88" s="127"/>
      <c r="M88" s="127"/>
      <c r="N88" s="116"/>
      <c r="O88" s="116"/>
      <c r="P88" s="116"/>
      <c r="Q88" s="116"/>
      <c r="R88" s="116"/>
      <c r="S88" s="116"/>
      <c r="T88" s="117"/>
      <c r="U88" s="116"/>
      <c r="V88" s="111"/>
      <c r="W88" s="111"/>
      <c r="X88" s="111"/>
      <c r="Y88" s="111"/>
      <c r="Z88" s="111"/>
      <c r="AA88" s="111"/>
      <c r="AB88" s="111"/>
      <c r="AC88" s="111"/>
      <c r="AD88" s="111"/>
      <c r="AE88" s="111" t="s">
        <v>96</v>
      </c>
      <c r="AF88" s="111">
        <v>0</v>
      </c>
      <c r="AG88" s="111"/>
      <c r="AH88" s="111"/>
      <c r="AI88" s="111"/>
      <c r="AJ88" s="111"/>
      <c r="AK88" s="111"/>
      <c r="AL88" s="111"/>
      <c r="AM88" s="111"/>
      <c r="AN88" s="111"/>
      <c r="AO88" s="111"/>
      <c r="AP88" s="111"/>
      <c r="AQ88" s="111"/>
      <c r="AR88" s="111"/>
      <c r="AS88" s="111"/>
      <c r="AT88" s="111"/>
      <c r="AU88" s="111"/>
      <c r="AV88" s="111"/>
      <c r="AW88" s="111"/>
      <c r="AX88" s="111"/>
      <c r="AY88" s="111"/>
      <c r="AZ88" s="111"/>
      <c r="BA88" s="111"/>
      <c r="BB88" s="111"/>
      <c r="BC88" s="111"/>
      <c r="BD88" s="111"/>
      <c r="BE88" s="111"/>
      <c r="BF88" s="111"/>
      <c r="BG88" s="111"/>
      <c r="BH88" s="111"/>
    </row>
    <row r="89" spans="1:60" outlineLevel="1" x14ac:dyDescent="0.2">
      <c r="A89" s="112"/>
      <c r="B89" s="112"/>
      <c r="C89" s="143" t="s">
        <v>173</v>
      </c>
      <c r="D89" s="118"/>
      <c r="E89" s="124">
        <v>2</v>
      </c>
      <c r="F89" s="127"/>
      <c r="G89" s="127"/>
      <c r="H89" s="127"/>
      <c r="I89" s="127"/>
      <c r="J89" s="127"/>
      <c r="K89" s="127"/>
      <c r="L89" s="127"/>
      <c r="M89" s="127"/>
      <c r="N89" s="116"/>
      <c r="O89" s="116"/>
      <c r="P89" s="116"/>
      <c r="Q89" s="116"/>
      <c r="R89" s="116"/>
      <c r="S89" s="116"/>
      <c r="T89" s="117"/>
      <c r="U89" s="116"/>
      <c r="V89" s="111"/>
      <c r="W89" s="111"/>
      <c r="X89" s="111"/>
      <c r="Y89" s="111"/>
      <c r="Z89" s="111"/>
      <c r="AA89" s="111"/>
      <c r="AB89" s="111"/>
      <c r="AC89" s="111"/>
      <c r="AD89" s="111"/>
      <c r="AE89" s="111" t="s">
        <v>96</v>
      </c>
      <c r="AF89" s="111">
        <v>0</v>
      </c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  <c r="AR89" s="111"/>
      <c r="AS89" s="111"/>
      <c r="AT89" s="111"/>
      <c r="AU89" s="111"/>
      <c r="AV89" s="111"/>
      <c r="AW89" s="111"/>
      <c r="AX89" s="111"/>
      <c r="AY89" s="111"/>
      <c r="AZ89" s="111"/>
      <c r="BA89" s="111"/>
      <c r="BB89" s="111"/>
      <c r="BC89" s="111"/>
      <c r="BD89" s="111"/>
      <c r="BE89" s="111"/>
      <c r="BF89" s="111"/>
      <c r="BG89" s="111"/>
      <c r="BH89" s="111"/>
    </row>
    <row r="90" spans="1:60" ht="22.5" outlineLevel="1" x14ac:dyDescent="0.2">
      <c r="A90" s="112">
        <v>20</v>
      </c>
      <c r="B90" s="112" t="s">
        <v>174</v>
      </c>
      <c r="C90" s="142" t="s">
        <v>175</v>
      </c>
      <c r="D90" s="115" t="s">
        <v>152</v>
      </c>
      <c r="E90" s="123">
        <v>1</v>
      </c>
      <c r="F90" s="187"/>
      <c r="G90" s="127">
        <f t="shared" ref="G90:G102" si="7">E90*F90</f>
        <v>0</v>
      </c>
      <c r="H90" s="127">
        <v>0</v>
      </c>
      <c r="I90" s="127">
        <f t="shared" ref="I90:I102" si="8">ROUND(E90*H90,2)</f>
        <v>0</v>
      </c>
      <c r="J90" s="127">
        <v>64089</v>
      </c>
      <c r="K90" s="127">
        <f t="shared" ref="K90:K102" si="9">ROUND(E90*J90,2)</f>
        <v>64089</v>
      </c>
      <c r="L90" s="127">
        <v>21</v>
      </c>
      <c r="M90" s="127">
        <f t="shared" ref="M90:M102" si="10">G90*(1+L90/100)</f>
        <v>0</v>
      </c>
      <c r="N90" s="116">
        <v>0</v>
      </c>
      <c r="O90" s="116">
        <f t="shared" ref="O90:O102" si="11">ROUND(E90*N90,5)</f>
        <v>0</v>
      </c>
      <c r="P90" s="116">
        <v>0</v>
      </c>
      <c r="Q90" s="116">
        <f t="shared" ref="Q90:Q102" si="12">ROUND(E90*P90,5)</f>
        <v>0</v>
      </c>
      <c r="R90" s="116"/>
      <c r="S90" s="116"/>
      <c r="T90" s="117">
        <v>0</v>
      </c>
      <c r="U90" s="116">
        <f t="shared" ref="U90:U102" si="13">ROUND(E90*T90,2)</f>
        <v>0</v>
      </c>
      <c r="V90" s="111"/>
      <c r="W90" s="111"/>
      <c r="X90" s="111"/>
      <c r="Y90" s="111"/>
      <c r="Z90" s="111"/>
      <c r="AA90" s="111"/>
      <c r="AB90" s="111"/>
      <c r="AC90" s="111"/>
      <c r="AD90" s="111"/>
      <c r="AE90" s="111" t="s">
        <v>95</v>
      </c>
      <c r="AF90" s="111"/>
      <c r="AG90" s="111"/>
      <c r="AH90" s="111"/>
      <c r="AI90" s="111"/>
      <c r="AJ90" s="111"/>
      <c r="AK90" s="111"/>
      <c r="AL90" s="111"/>
      <c r="AM90" s="111"/>
      <c r="AN90" s="111"/>
      <c r="AO90" s="111"/>
      <c r="AP90" s="111"/>
      <c r="AQ90" s="111"/>
      <c r="AR90" s="111"/>
      <c r="AS90" s="111"/>
      <c r="AT90" s="111"/>
      <c r="AU90" s="111"/>
      <c r="AV90" s="111"/>
      <c r="AW90" s="111"/>
      <c r="AX90" s="111"/>
      <c r="AY90" s="111"/>
      <c r="AZ90" s="111"/>
      <c r="BA90" s="111"/>
      <c r="BB90" s="111"/>
      <c r="BC90" s="111"/>
      <c r="BD90" s="111"/>
      <c r="BE90" s="111"/>
      <c r="BF90" s="111"/>
      <c r="BG90" s="111"/>
      <c r="BH90" s="111"/>
    </row>
    <row r="91" spans="1:60" ht="22.5" outlineLevel="1" x14ac:dyDescent="0.2">
      <c r="A91" s="112">
        <v>21</v>
      </c>
      <c r="B91" s="112" t="s">
        <v>176</v>
      </c>
      <c r="C91" s="142" t="s">
        <v>177</v>
      </c>
      <c r="D91" s="115" t="s">
        <v>152</v>
      </c>
      <c r="E91" s="123">
        <v>1</v>
      </c>
      <c r="F91" s="187"/>
      <c r="G91" s="127">
        <f t="shared" si="7"/>
        <v>0</v>
      </c>
      <c r="H91" s="127">
        <v>0</v>
      </c>
      <c r="I91" s="127">
        <f t="shared" si="8"/>
        <v>0</v>
      </c>
      <c r="J91" s="127">
        <v>60929</v>
      </c>
      <c r="K91" s="127">
        <f t="shared" si="9"/>
        <v>60929</v>
      </c>
      <c r="L91" s="127">
        <v>21</v>
      </c>
      <c r="M91" s="127">
        <f t="shared" si="10"/>
        <v>0</v>
      </c>
      <c r="N91" s="116">
        <v>0</v>
      </c>
      <c r="O91" s="116">
        <f t="shared" si="11"/>
        <v>0</v>
      </c>
      <c r="P91" s="116">
        <v>0</v>
      </c>
      <c r="Q91" s="116">
        <f t="shared" si="12"/>
        <v>0</v>
      </c>
      <c r="R91" s="116"/>
      <c r="S91" s="116"/>
      <c r="T91" s="117">
        <v>0</v>
      </c>
      <c r="U91" s="116">
        <f t="shared" si="13"/>
        <v>0</v>
      </c>
      <c r="V91" s="111"/>
      <c r="W91" s="111"/>
      <c r="X91" s="111"/>
      <c r="Y91" s="111"/>
      <c r="Z91" s="111"/>
      <c r="AA91" s="111"/>
      <c r="AB91" s="111"/>
      <c r="AC91" s="111"/>
      <c r="AD91" s="111"/>
      <c r="AE91" s="111" t="s">
        <v>95</v>
      </c>
      <c r="AF91" s="111"/>
      <c r="AG91" s="111"/>
      <c r="AH91" s="111"/>
      <c r="AI91" s="111"/>
      <c r="AJ91" s="111"/>
      <c r="AK91" s="111"/>
      <c r="AL91" s="111"/>
      <c r="AM91" s="111"/>
      <c r="AN91" s="111"/>
      <c r="AO91" s="111"/>
      <c r="AP91" s="111"/>
      <c r="AQ91" s="111"/>
      <c r="AR91" s="111"/>
      <c r="AS91" s="111"/>
      <c r="AT91" s="111"/>
      <c r="AU91" s="111"/>
      <c r="AV91" s="111"/>
      <c r="AW91" s="111"/>
      <c r="AX91" s="111"/>
      <c r="AY91" s="111"/>
      <c r="AZ91" s="111"/>
      <c r="BA91" s="111"/>
      <c r="BB91" s="111"/>
      <c r="BC91" s="111"/>
      <c r="BD91" s="111"/>
      <c r="BE91" s="111"/>
      <c r="BF91" s="111"/>
      <c r="BG91" s="111"/>
      <c r="BH91" s="111"/>
    </row>
    <row r="92" spans="1:60" ht="22.5" outlineLevel="1" x14ac:dyDescent="0.2">
      <c r="A92" s="112">
        <v>22</v>
      </c>
      <c r="B92" s="112" t="s">
        <v>178</v>
      </c>
      <c r="C92" s="142" t="s">
        <v>179</v>
      </c>
      <c r="D92" s="115" t="s">
        <v>152</v>
      </c>
      <c r="E92" s="123">
        <v>1</v>
      </c>
      <c r="F92" s="187"/>
      <c r="G92" s="127">
        <f t="shared" si="7"/>
        <v>0</v>
      </c>
      <c r="H92" s="127">
        <v>0</v>
      </c>
      <c r="I92" s="127">
        <f t="shared" si="8"/>
        <v>0</v>
      </c>
      <c r="J92" s="127">
        <v>67605</v>
      </c>
      <c r="K92" s="127">
        <f t="shared" si="9"/>
        <v>67605</v>
      </c>
      <c r="L92" s="127">
        <v>21</v>
      </c>
      <c r="M92" s="127">
        <f t="shared" si="10"/>
        <v>0</v>
      </c>
      <c r="N92" s="116">
        <v>0</v>
      </c>
      <c r="O92" s="116">
        <f t="shared" si="11"/>
        <v>0</v>
      </c>
      <c r="P92" s="116">
        <v>0</v>
      </c>
      <c r="Q92" s="116">
        <f t="shared" si="12"/>
        <v>0</v>
      </c>
      <c r="R92" s="116"/>
      <c r="S92" s="116"/>
      <c r="T92" s="117">
        <v>0</v>
      </c>
      <c r="U92" s="116">
        <f t="shared" si="13"/>
        <v>0</v>
      </c>
      <c r="V92" s="111"/>
      <c r="W92" s="111"/>
      <c r="X92" s="111"/>
      <c r="Y92" s="111"/>
      <c r="Z92" s="111"/>
      <c r="AA92" s="111"/>
      <c r="AB92" s="111"/>
      <c r="AC92" s="111"/>
      <c r="AD92" s="111"/>
      <c r="AE92" s="111" t="s">
        <v>95</v>
      </c>
      <c r="AF92" s="111"/>
      <c r="AG92" s="111"/>
      <c r="AH92" s="111"/>
      <c r="AI92" s="111"/>
      <c r="AJ92" s="111"/>
      <c r="AK92" s="111"/>
      <c r="AL92" s="111"/>
      <c r="AM92" s="111"/>
      <c r="AN92" s="111"/>
      <c r="AO92" s="111"/>
      <c r="AP92" s="111"/>
      <c r="AQ92" s="111"/>
      <c r="AR92" s="111"/>
      <c r="AS92" s="111"/>
      <c r="AT92" s="111"/>
      <c r="AU92" s="111"/>
      <c r="AV92" s="111"/>
      <c r="AW92" s="111"/>
      <c r="AX92" s="111"/>
      <c r="AY92" s="111"/>
      <c r="AZ92" s="111"/>
      <c r="BA92" s="111"/>
      <c r="BB92" s="111"/>
      <c r="BC92" s="111"/>
      <c r="BD92" s="111"/>
      <c r="BE92" s="111"/>
      <c r="BF92" s="111"/>
      <c r="BG92" s="111"/>
      <c r="BH92" s="111"/>
    </row>
    <row r="93" spans="1:60" ht="22.5" outlineLevel="1" x14ac:dyDescent="0.2">
      <c r="A93" s="112">
        <v>23</v>
      </c>
      <c r="B93" s="112" t="s">
        <v>180</v>
      </c>
      <c r="C93" s="142" t="s">
        <v>181</v>
      </c>
      <c r="D93" s="115" t="s">
        <v>152</v>
      </c>
      <c r="E93" s="123">
        <v>1</v>
      </c>
      <c r="F93" s="187"/>
      <c r="G93" s="127">
        <f t="shared" si="7"/>
        <v>0</v>
      </c>
      <c r="H93" s="127">
        <v>0</v>
      </c>
      <c r="I93" s="127">
        <f t="shared" si="8"/>
        <v>0</v>
      </c>
      <c r="J93" s="127">
        <v>65519</v>
      </c>
      <c r="K93" s="127">
        <f t="shared" si="9"/>
        <v>65519</v>
      </c>
      <c r="L93" s="127">
        <v>21</v>
      </c>
      <c r="M93" s="127">
        <f t="shared" si="10"/>
        <v>0</v>
      </c>
      <c r="N93" s="116">
        <v>0</v>
      </c>
      <c r="O93" s="116">
        <f t="shared" si="11"/>
        <v>0</v>
      </c>
      <c r="P93" s="116">
        <v>0</v>
      </c>
      <c r="Q93" s="116">
        <f t="shared" si="12"/>
        <v>0</v>
      </c>
      <c r="R93" s="116"/>
      <c r="S93" s="116"/>
      <c r="T93" s="117">
        <v>0</v>
      </c>
      <c r="U93" s="116">
        <f t="shared" si="13"/>
        <v>0</v>
      </c>
      <c r="V93" s="111"/>
      <c r="W93" s="111"/>
      <c r="X93" s="111"/>
      <c r="Y93" s="111"/>
      <c r="Z93" s="111"/>
      <c r="AA93" s="111"/>
      <c r="AB93" s="111"/>
      <c r="AC93" s="111"/>
      <c r="AD93" s="111"/>
      <c r="AE93" s="111" t="s">
        <v>95</v>
      </c>
      <c r="AF93" s="111"/>
      <c r="AG93" s="111"/>
      <c r="AH93" s="111"/>
      <c r="AI93" s="111"/>
      <c r="AJ93" s="111"/>
      <c r="AK93" s="111"/>
      <c r="AL93" s="111"/>
      <c r="AM93" s="111"/>
      <c r="AN93" s="111"/>
      <c r="AO93" s="111"/>
      <c r="AP93" s="111"/>
      <c r="AQ93" s="111"/>
      <c r="AR93" s="111"/>
      <c r="AS93" s="111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1"/>
      <c r="BE93" s="111"/>
      <c r="BF93" s="111"/>
      <c r="BG93" s="111"/>
      <c r="BH93" s="111"/>
    </row>
    <row r="94" spans="1:60" ht="22.5" outlineLevel="1" x14ac:dyDescent="0.2">
      <c r="A94" s="112">
        <v>24</v>
      </c>
      <c r="B94" s="112" t="s">
        <v>182</v>
      </c>
      <c r="C94" s="142" t="s">
        <v>183</v>
      </c>
      <c r="D94" s="115" t="s">
        <v>152</v>
      </c>
      <c r="E94" s="123">
        <v>1</v>
      </c>
      <c r="F94" s="187"/>
      <c r="G94" s="127">
        <f t="shared" si="7"/>
        <v>0</v>
      </c>
      <c r="H94" s="127">
        <v>0</v>
      </c>
      <c r="I94" s="127">
        <f t="shared" si="8"/>
        <v>0</v>
      </c>
      <c r="J94" s="127">
        <v>54099</v>
      </c>
      <c r="K94" s="127">
        <f t="shared" si="9"/>
        <v>54099</v>
      </c>
      <c r="L94" s="127">
        <v>21</v>
      </c>
      <c r="M94" s="127">
        <f t="shared" si="10"/>
        <v>0</v>
      </c>
      <c r="N94" s="116">
        <v>0</v>
      </c>
      <c r="O94" s="116">
        <f t="shared" si="11"/>
        <v>0</v>
      </c>
      <c r="P94" s="116">
        <v>0</v>
      </c>
      <c r="Q94" s="116">
        <f t="shared" si="12"/>
        <v>0</v>
      </c>
      <c r="R94" s="116"/>
      <c r="S94" s="116"/>
      <c r="T94" s="117">
        <v>0</v>
      </c>
      <c r="U94" s="116">
        <f t="shared" si="13"/>
        <v>0</v>
      </c>
      <c r="V94" s="111"/>
      <c r="W94" s="111"/>
      <c r="X94" s="111"/>
      <c r="Y94" s="111"/>
      <c r="Z94" s="111"/>
      <c r="AA94" s="111"/>
      <c r="AB94" s="111"/>
      <c r="AC94" s="111"/>
      <c r="AD94" s="111"/>
      <c r="AE94" s="111" t="s">
        <v>95</v>
      </c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  <c r="AY94" s="111"/>
      <c r="AZ94" s="111"/>
      <c r="BA94" s="111"/>
      <c r="BB94" s="111"/>
      <c r="BC94" s="111"/>
      <c r="BD94" s="111"/>
      <c r="BE94" s="111"/>
      <c r="BF94" s="111"/>
      <c r="BG94" s="111"/>
      <c r="BH94" s="111"/>
    </row>
    <row r="95" spans="1:60" ht="22.5" outlineLevel="1" x14ac:dyDescent="0.2">
      <c r="A95" s="112">
        <v>25</v>
      </c>
      <c r="B95" s="112" t="s">
        <v>184</v>
      </c>
      <c r="C95" s="142" t="s">
        <v>185</v>
      </c>
      <c r="D95" s="115" t="s">
        <v>152</v>
      </c>
      <c r="E95" s="123">
        <v>1</v>
      </c>
      <c r="F95" s="187"/>
      <c r="G95" s="127">
        <f t="shared" si="7"/>
        <v>0</v>
      </c>
      <c r="H95" s="127">
        <v>0</v>
      </c>
      <c r="I95" s="127">
        <f t="shared" si="8"/>
        <v>0</v>
      </c>
      <c r="J95" s="127">
        <v>62544</v>
      </c>
      <c r="K95" s="127">
        <f t="shared" si="9"/>
        <v>62544</v>
      </c>
      <c r="L95" s="127">
        <v>21</v>
      </c>
      <c r="M95" s="127">
        <f t="shared" si="10"/>
        <v>0</v>
      </c>
      <c r="N95" s="116">
        <v>0</v>
      </c>
      <c r="O95" s="116">
        <f t="shared" si="11"/>
        <v>0</v>
      </c>
      <c r="P95" s="116">
        <v>0</v>
      </c>
      <c r="Q95" s="116">
        <f t="shared" si="12"/>
        <v>0</v>
      </c>
      <c r="R95" s="116"/>
      <c r="S95" s="116"/>
      <c r="T95" s="117">
        <v>0</v>
      </c>
      <c r="U95" s="116">
        <f t="shared" si="13"/>
        <v>0</v>
      </c>
      <c r="V95" s="111"/>
      <c r="W95" s="111"/>
      <c r="X95" s="111"/>
      <c r="Y95" s="111"/>
      <c r="Z95" s="111"/>
      <c r="AA95" s="111"/>
      <c r="AB95" s="111"/>
      <c r="AC95" s="111"/>
      <c r="AD95" s="111"/>
      <c r="AE95" s="111" t="s">
        <v>95</v>
      </c>
      <c r="AF95" s="111"/>
      <c r="AG95" s="111"/>
      <c r="AH95" s="111"/>
      <c r="AI95" s="111"/>
      <c r="AJ95" s="111"/>
      <c r="AK95" s="111"/>
      <c r="AL95" s="111"/>
      <c r="AM95" s="111"/>
      <c r="AN95" s="111"/>
      <c r="AO95" s="111"/>
      <c r="AP95" s="111"/>
      <c r="AQ95" s="111"/>
      <c r="AR95" s="111"/>
      <c r="AS95" s="111"/>
      <c r="AT95" s="111"/>
      <c r="AU95" s="111"/>
      <c r="AV95" s="111"/>
      <c r="AW95" s="111"/>
      <c r="AX95" s="111"/>
      <c r="AY95" s="111"/>
      <c r="AZ95" s="111"/>
      <c r="BA95" s="111"/>
      <c r="BB95" s="111"/>
      <c r="BC95" s="111"/>
      <c r="BD95" s="111"/>
      <c r="BE95" s="111"/>
      <c r="BF95" s="111"/>
      <c r="BG95" s="111"/>
      <c r="BH95" s="111"/>
    </row>
    <row r="96" spans="1:60" ht="22.5" outlineLevel="1" x14ac:dyDescent="0.2">
      <c r="A96" s="112">
        <v>26</v>
      </c>
      <c r="B96" s="112" t="s">
        <v>186</v>
      </c>
      <c r="C96" s="142" t="s">
        <v>187</v>
      </c>
      <c r="D96" s="115" t="s">
        <v>152</v>
      </c>
      <c r="E96" s="123">
        <v>1</v>
      </c>
      <c r="F96" s="187"/>
      <c r="G96" s="127">
        <f t="shared" si="7"/>
        <v>0</v>
      </c>
      <c r="H96" s="127">
        <v>0</v>
      </c>
      <c r="I96" s="127">
        <f t="shared" si="8"/>
        <v>0</v>
      </c>
      <c r="J96" s="127">
        <v>147956</v>
      </c>
      <c r="K96" s="127">
        <f t="shared" si="9"/>
        <v>147956</v>
      </c>
      <c r="L96" s="127">
        <v>21</v>
      </c>
      <c r="M96" s="127">
        <f t="shared" si="10"/>
        <v>0</v>
      </c>
      <c r="N96" s="116">
        <v>0</v>
      </c>
      <c r="O96" s="116">
        <f t="shared" si="11"/>
        <v>0</v>
      </c>
      <c r="P96" s="116">
        <v>0</v>
      </c>
      <c r="Q96" s="116">
        <f t="shared" si="12"/>
        <v>0</v>
      </c>
      <c r="R96" s="116"/>
      <c r="S96" s="116"/>
      <c r="T96" s="117">
        <v>0</v>
      </c>
      <c r="U96" s="116">
        <f t="shared" si="13"/>
        <v>0</v>
      </c>
      <c r="V96" s="111"/>
      <c r="W96" s="111"/>
      <c r="X96" s="111"/>
      <c r="Y96" s="111"/>
      <c r="Z96" s="111"/>
      <c r="AA96" s="111"/>
      <c r="AB96" s="111"/>
      <c r="AC96" s="111"/>
      <c r="AD96" s="111"/>
      <c r="AE96" s="111" t="s">
        <v>95</v>
      </c>
      <c r="AF96" s="111"/>
      <c r="AG96" s="111"/>
      <c r="AH96" s="111"/>
      <c r="AI96" s="111"/>
      <c r="AJ96" s="111"/>
      <c r="AK96" s="111"/>
      <c r="AL96" s="111"/>
      <c r="AM96" s="111"/>
      <c r="AN96" s="111"/>
      <c r="AO96" s="111"/>
      <c r="AP96" s="111"/>
      <c r="AQ96" s="111"/>
      <c r="AR96" s="111"/>
      <c r="AS96" s="111"/>
      <c r="AT96" s="111"/>
      <c r="AU96" s="111"/>
      <c r="AV96" s="111"/>
      <c r="AW96" s="111"/>
      <c r="AX96" s="111"/>
      <c r="AY96" s="111"/>
      <c r="AZ96" s="111"/>
      <c r="BA96" s="111"/>
      <c r="BB96" s="111"/>
      <c r="BC96" s="111"/>
      <c r="BD96" s="111"/>
      <c r="BE96" s="111"/>
      <c r="BF96" s="111"/>
      <c r="BG96" s="111"/>
      <c r="BH96" s="111"/>
    </row>
    <row r="97" spans="1:60" ht="22.5" outlineLevel="1" x14ac:dyDescent="0.2">
      <c r="A97" s="112">
        <v>27</v>
      </c>
      <c r="B97" s="112" t="s">
        <v>188</v>
      </c>
      <c r="C97" s="142" t="s">
        <v>189</v>
      </c>
      <c r="D97" s="115" t="s">
        <v>152</v>
      </c>
      <c r="E97" s="123">
        <v>1</v>
      </c>
      <c r="F97" s="187"/>
      <c r="G97" s="127">
        <f t="shared" si="7"/>
        <v>0</v>
      </c>
      <c r="H97" s="127">
        <v>0</v>
      </c>
      <c r="I97" s="127">
        <f t="shared" si="8"/>
        <v>0</v>
      </c>
      <c r="J97" s="127">
        <v>210522</v>
      </c>
      <c r="K97" s="127">
        <f t="shared" si="9"/>
        <v>210522</v>
      </c>
      <c r="L97" s="127">
        <v>21</v>
      </c>
      <c r="M97" s="127">
        <f t="shared" si="10"/>
        <v>0</v>
      </c>
      <c r="N97" s="116">
        <v>0</v>
      </c>
      <c r="O97" s="116">
        <f t="shared" si="11"/>
        <v>0</v>
      </c>
      <c r="P97" s="116">
        <v>0</v>
      </c>
      <c r="Q97" s="116">
        <f t="shared" si="12"/>
        <v>0</v>
      </c>
      <c r="R97" s="116"/>
      <c r="S97" s="116"/>
      <c r="T97" s="117">
        <v>0</v>
      </c>
      <c r="U97" s="116">
        <f t="shared" si="13"/>
        <v>0</v>
      </c>
      <c r="V97" s="111"/>
      <c r="W97" s="111"/>
      <c r="X97" s="111"/>
      <c r="Y97" s="111"/>
      <c r="Z97" s="111"/>
      <c r="AA97" s="111"/>
      <c r="AB97" s="111"/>
      <c r="AC97" s="111"/>
      <c r="AD97" s="111"/>
      <c r="AE97" s="111" t="s">
        <v>95</v>
      </c>
      <c r="AF97" s="111"/>
      <c r="AG97" s="111"/>
      <c r="AH97" s="111"/>
      <c r="AI97" s="111"/>
      <c r="AJ97" s="111"/>
      <c r="AK97" s="111"/>
      <c r="AL97" s="111"/>
      <c r="AM97" s="111"/>
      <c r="AN97" s="111"/>
      <c r="AO97" s="111"/>
      <c r="AP97" s="111"/>
      <c r="AQ97" s="111"/>
      <c r="AR97" s="111"/>
      <c r="AS97" s="111"/>
      <c r="AT97" s="111"/>
      <c r="AU97" s="111"/>
      <c r="AV97" s="111"/>
      <c r="AW97" s="111"/>
      <c r="AX97" s="111"/>
      <c r="AY97" s="111"/>
      <c r="AZ97" s="111"/>
      <c r="BA97" s="111"/>
      <c r="BB97" s="111"/>
      <c r="BC97" s="111"/>
      <c r="BD97" s="111"/>
      <c r="BE97" s="111"/>
      <c r="BF97" s="111"/>
      <c r="BG97" s="111"/>
      <c r="BH97" s="111"/>
    </row>
    <row r="98" spans="1:60" ht="22.5" outlineLevel="1" x14ac:dyDescent="0.2">
      <c r="A98" s="112">
        <v>28</v>
      </c>
      <c r="B98" s="112" t="s">
        <v>190</v>
      </c>
      <c r="C98" s="142" t="s">
        <v>191</v>
      </c>
      <c r="D98" s="115" t="s">
        <v>152</v>
      </c>
      <c r="E98" s="123">
        <v>1</v>
      </c>
      <c r="F98" s="187"/>
      <c r="G98" s="127">
        <f t="shared" si="7"/>
        <v>0</v>
      </c>
      <c r="H98" s="127">
        <v>0</v>
      </c>
      <c r="I98" s="127">
        <f t="shared" si="8"/>
        <v>0</v>
      </c>
      <c r="J98" s="127">
        <v>56444</v>
      </c>
      <c r="K98" s="127">
        <f t="shared" si="9"/>
        <v>56444</v>
      </c>
      <c r="L98" s="127">
        <v>21</v>
      </c>
      <c r="M98" s="127">
        <f t="shared" si="10"/>
        <v>0</v>
      </c>
      <c r="N98" s="116">
        <v>0</v>
      </c>
      <c r="O98" s="116">
        <f t="shared" si="11"/>
        <v>0</v>
      </c>
      <c r="P98" s="116">
        <v>0</v>
      </c>
      <c r="Q98" s="116">
        <f t="shared" si="12"/>
        <v>0</v>
      </c>
      <c r="R98" s="116"/>
      <c r="S98" s="116"/>
      <c r="T98" s="117">
        <v>0</v>
      </c>
      <c r="U98" s="116">
        <f t="shared" si="13"/>
        <v>0</v>
      </c>
      <c r="V98" s="111"/>
      <c r="W98" s="111"/>
      <c r="X98" s="111"/>
      <c r="Y98" s="111"/>
      <c r="Z98" s="111"/>
      <c r="AA98" s="111"/>
      <c r="AB98" s="111"/>
      <c r="AC98" s="111"/>
      <c r="AD98" s="111"/>
      <c r="AE98" s="111" t="s">
        <v>95</v>
      </c>
      <c r="AF98" s="111"/>
      <c r="AG98" s="111"/>
      <c r="AH98" s="111"/>
      <c r="AI98" s="111"/>
      <c r="AJ98" s="111"/>
      <c r="AK98" s="111"/>
      <c r="AL98" s="111"/>
      <c r="AM98" s="111"/>
      <c r="AN98" s="111"/>
      <c r="AO98" s="111"/>
      <c r="AP98" s="111"/>
      <c r="AQ98" s="111"/>
      <c r="AR98" s="111"/>
      <c r="AS98" s="111"/>
      <c r="AT98" s="111"/>
      <c r="AU98" s="111"/>
      <c r="AV98" s="111"/>
      <c r="AW98" s="111"/>
      <c r="AX98" s="111"/>
      <c r="AY98" s="111"/>
      <c r="AZ98" s="111"/>
      <c r="BA98" s="111"/>
      <c r="BB98" s="111"/>
      <c r="BC98" s="111"/>
      <c r="BD98" s="111"/>
      <c r="BE98" s="111"/>
      <c r="BF98" s="111"/>
      <c r="BG98" s="111"/>
      <c r="BH98" s="111"/>
    </row>
    <row r="99" spans="1:60" ht="22.5" outlineLevel="1" x14ac:dyDescent="0.2">
      <c r="A99" s="112">
        <v>29</v>
      </c>
      <c r="B99" s="112" t="s">
        <v>192</v>
      </c>
      <c r="C99" s="142" t="s">
        <v>193</v>
      </c>
      <c r="D99" s="115" t="s">
        <v>152</v>
      </c>
      <c r="E99" s="123">
        <v>1</v>
      </c>
      <c r="F99" s="187"/>
      <c r="G99" s="127">
        <f t="shared" si="7"/>
        <v>0</v>
      </c>
      <c r="H99" s="127">
        <v>0</v>
      </c>
      <c r="I99" s="127">
        <f t="shared" si="8"/>
        <v>0</v>
      </c>
      <c r="J99" s="127">
        <v>58747</v>
      </c>
      <c r="K99" s="127">
        <f t="shared" si="9"/>
        <v>58747</v>
      </c>
      <c r="L99" s="127">
        <v>21</v>
      </c>
      <c r="M99" s="127">
        <f t="shared" si="10"/>
        <v>0</v>
      </c>
      <c r="N99" s="116">
        <v>0</v>
      </c>
      <c r="O99" s="116">
        <f t="shared" si="11"/>
        <v>0</v>
      </c>
      <c r="P99" s="116">
        <v>0</v>
      </c>
      <c r="Q99" s="116">
        <f t="shared" si="12"/>
        <v>0</v>
      </c>
      <c r="R99" s="116"/>
      <c r="S99" s="116"/>
      <c r="T99" s="117">
        <v>0</v>
      </c>
      <c r="U99" s="116">
        <f t="shared" si="13"/>
        <v>0</v>
      </c>
      <c r="V99" s="111"/>
      <c r="W99" s="111"/>
      <c r="X99" s="111"/>
      <c r="Y99" s="111"/>
      <c r="Z99" s="111"/>
      <c r="AA99" s="111"/>
      <c r="AB99" s="111"/>
      <c r="AC99" s="111"/>
      <c r="AD99" s="111"/>
      <c r="AE99" s="111" t="s">
        <v>95</v>
      </c>
      <c r="AF99" s="111"/>
      <c r="AG99" s="111"/>
      <c r="AH99" s="111"/>
      <c r="AI99" s="111"/>
      <c r="AJ99" s="111"/>
      <c r="AK99" s="111"/>
      <c r="AL99" s="111"/>
      <c r="AM99" s="111"/>
      <c r="AN99" s="111"/>
      <c r="AO99" s="111"/>
      <c r="AP99" s="111"/>
      <c r="AQ99" s="111"/>
      <c r="AR99" s="111"/>
      <c r="AS99" s="111"/>
      <c r="AT99" s="111"/>
      <c r="AU99" s="111"/>
      <c r="AV99" s="111"/>
      <c r="AW99" s="111"/>
      <c r="AX99" s="111"/>
      <c r="AY99" s="111"/>
      <c r="AZ99" s="111"/>
      <c r="BA99" s="111"/>
      <c r="BB99" s="111"/>
      <c r="BC99" s="111"/>
      <c r="BD99" s="111"/>
      <c r="BE99" s="111"/>
      <c r="BF99" s="111"/>
      <c r="BG99" s="111"/>
      <c r="BH99" s="111"/>
    </row>
    <row r="100" spans="1:60" ht="22.5" outlineLevel="1" x14ac:dyDescent="0.2">
      <c r="A100" s="112">
        <v>30</v>
      </c>
      <c r="B100" s="112" t="s">
        <v>194</v>
      </c>
      <c r="C100" s="142" t="s">
        <v>195</v>
      </c>
      <c r="D100" s="115" t="s">
        <v>152</v>
      </c>
      <c r="E100" s="123">
        <v>1</v>
      </c>
      <c r="F100" s="187"/>
      <c r="G100" s="127">
        <f t="shared" si="7"/>
        <v>0</v>
      </c>
      <c r="H100" s="127">
        <v>0</v>
      </c>
      <c r="I100" s="127">
        <f t="shared" si="8"/>
        <v>0</v>
      </c>
      <c r="J100" s="127">
        <v>57277</v>
      </c>
      <c r="K100" s="127">
        <f t="shared" si="9"/>
        <v>57277</v>
      </c>
      <c r="L100" s="127">
        <v>21</v>
      </c>
      <c r="M100" s="127">
        <f t="shared" si="10"/>
        <v>0</v>
      </c>
      <c r="N100" s="116">
        <v>0</v>
      </c>
      <c r="O100" s="116">
        <f t="shared" si="11"/>
        <v>0</v>
      </c>
      <c r="P100" s="116">
        <v>0</v>
      </c>
      <c r="Q100" s="116">
        <f t="shared" si="12"/>
        <v>0</v>
      </c>
      <c r="R100" s="116"/>
      <c r="S100" s="116"/>
      <c r="T100" s="117">
        <v>0</v>
      </c>
      <c r="U100" s="116">
        <f t="shared" si="13"/>
        <v>0</v>
      </c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 t="s">
        <v>95</v>
      </c>
      <c r="AF100" s="111"/>
      <c r="AG100" s="111"/>
      <c r="AH100" s="111"/>
      <c r="AI100" s="111"/>
      <c r="AJ100" s="111"/>
      <c r="AK100" s="111"/>
      <c r="AL100" s="111"/>
      <c r="AM100" s="111"/>
      <c r="AN100" s="111"/>
      <c r="AO100" s="111"/>
      <c r="AP100" s="111"/>
      <c r="AQ100" s="111"/>
      <c r="AR100" s="111"/>
      <c r="AS100" s="111"/>
      <c r="AT100" s="111"/>
      <c r="AU100" s="111"/>
      <c r="AV100" s="111"/>
      <c r="AW100" s="111"/>
      <c r="AX100" s="111"/>
      <c r="AY100" s="111"/>
      <c r="AZ100" s="111"/>
      <c r="BA100" s="111"/>
      <c r="BB100" s="111"/>
      <c r="BC100" s="111"/>
      <c r="BD100" s="111"/>
      <c r="BE100" s="111"/>
      <c r="BF100" s="111"/>
      <c r="BG100" s="111"/>
      <c r="BH100" s="111"/>
    </row>
    <row r="101" spans="1:60" ht="22.5" outlineLevel="1" x14ac:dyDescent="0.2">
      <c r="A101" s="112">
        <v>31</v>
      </c>
      <c r="B101" s="112" t="s">
        <v>196</v>
      </c>
      <c r="C101" s="142" t="s">
        <v>197</v>
      </c>
      <c r="D101" s="115" t="s">
        <v>152</v>
      </c>
      <c r="E101" s="123">
        <v>1</v>
      </c>
      <c r="F101" s="187"/>
      <c r="G101" s="127">
        <f t="shared" si="7"/>
        <v>0</v>
      </c>
      <c r="H101" s="127">
        <v>0</v>
      </c>
      <c r="I101" s="127">
        <f t="shared" si="8"/>
        <v>0</v>
      </c>
      <c r="J101" s="127">
        <v>410461</v>
      </c>
      <c r="K101" s="127">
        <f t="shared" si="9"/>
        <v>410461</v>
      </c>
      <c r="L101" s="127">
        <v>21</v>
      </c>
      <c r="M101" s="127">
        <f t="shared" si="10"/>
        <v>0</v>
      </c>
      <c r="N101" s="116">
        <v>0</v>
      </c>
      <c r="O101" s="116">
        <f t="shared" si="11"/>
        <v>0</v>
      </c>
      <c r="P101" s="116">
        <v>0</v>
      </c>
      <c r="Q101" s="116">
        <f t="shared" si="12"/>
        <v>0</v>
      </c>
      <c r="R101" s="116"/>
      <c r="S101" s="116"/>
      <c r="T101" s="117">
        <v>0</v>
      </c>
      <c r="U101" s="116">
        <f t="shared" si="13"/>
        <v>0</v>
      </c>
      <c r="V101" s="111"/>
      <c r="W101" s="111"/>
      <c r="X101" s="111"/>
      <c r="Y101" s="111"/>
      <c r="Z101" s="111"/>
      <c r="AA101" s="111"/>
      <c r="AB101" s="111"/>
      <c r="AC101" s="111"/>
      <c r="AD101" s="111"/>
      <c r="AE101" s="111" t="s">
        <v>95</v>
      </c>
      <c r="AF101" s="111"/>
      <c r="AG101" s="111"/>
      <c r="AH101" s="111"/>
      <c r="AI101" s="111"/>
      <c r="AJ101" s="111"/>
      <c r="AK101" s="111"/>
      <c r="AL101" s="111"/>
      <c r="AM101" s="111"/>
      <c r="AN101" s="111"/>
      <c r="AO101" s="111"/>
      <c r="AP101" s="111"/>
      <c r="AQ101" s="111"/>
      <c r="AR101" s="111"/>
      <c r="AS101" s="111"/>
      <c r="AT101" s="111"/>
      <c r="AU101" s="111"/>
      <c r="AV101" s="111"/>
      <c r="AW101" s="111"/>
      <c r="AX101" s="111"/>
      <c r="AY101" s="111"/>
      <c r="AZ101" s="111"/>
      <c r="BA101" s="111"/>
      <c r="BB101" s="111"/>
      <c r="BC101" s="111"/>
      <c r="BD101" s="111"/>
      <c r="BE101" s="111"/>
      <c r="BF101" s="111"/>
      <c r="BG101" s="111"/>
      <c r="BH101" s="111"/>
    </row>
    <row r="102" spans="1:60" ht="22.5" outlineLevel="1" x14ac:dyDescent="0.2">
      <c r="A102" s="112">
        <v>32</v>
      </c>
      <c r="B102" s="136" t="s">
        <v>198</v>
      </c>
      <c r="C102" s="146" t="s">
        <v>199</v>
      </c>
      <c r="D102" s="137" t="s">
        <v>152</v>
      </c>
      <c r="E102" s="138">
        <v>1</v>
      </c>
      <c r="F102" s="188"/>
      <c r="G102" s="139">
        <f t="shared" si="7"/>
        <v>0</v>
      </c>
      <c r="H102" s="139">
        <v>0</v>
      </c>
      <c r="I102" s="139">
        <f t="shared" si="8"/>
        <v>0</v>
      </c>
      <c r="J102" s="139">
        <v>47087</v>
      </c>
      <c r="K102" s="139">
        <f t="shared" si="9"/>
        <v>47087</v>
      </c>
      <c r="L102" s="139">
        <v>21</v>
      </c>
      <c r="M102" s="139">
        <f t="shared" si="10"/>
        <v>0</v>
      </c>
      <c r="N102" s="140">
        <v>0</v>
      </c>
      <c r="O102" s="140">
        <f t="shared" si="11"/>
        <v>0</v>
      </c>
      <c r="P102" s="140">
        <v>0</v>
      </c>
      <c r="Q102" s="140">
        <f t="shared" si="12"/>
        <v>0</v>
      </c>
      <c r="R102" s="140"/>
      <c r="S102" s="140"/>
      <c r="T102" s="141">
        <v>0</v>
      </c>
      <c r="U102" s="140">
        <f t="shared" si="13"/>
        <v>0</v>
      </c>
      <c r="V102" s="111"/>
      <c r="W102" s="111"/>
      <c r="X102" s="111"/>
      <c r="Y102" s="111"/>
      <c r="Z102" s="111"/>
      <c r="AA102" s="111"/>
      <c r="AB102" s="111"/>
      <c r="AC102" s="111"/>
      <c r="AD102" s="111"/>
      <c r="AE102" s="111" t="s">
        <v>95</v>
      </c>
      <c r="AF102" s="111"/>
      <c r="AG102" s="111"/>
      <c r="AH102" s="111"/>
      <c r="AI102" s="111"/>
      <c r="AJ102" s="111"/>
      <c r="AK102" s="111"/>
      <c r="AL102" s="111"/>
      <c r="AM102" s="111"/>
      <c r="AN102" s="111"/>
      <c r="AO102" s="111"/>
      <c r="AP102" s="111"/>
      <c r="AQ102" s="111"/>
      <c r="AR102" s="111"/>
      <c r="AS102" s="111"/>
      <c r="AT102" s="111"/>
      <c r="AU102" s="111"/>
      <c r="AV102" s="111"/>
      <c r="AW102" s="111"/>
      <c r="AX102" s="111"/>
      <c r="AY102" s="111"/>
      <c r="AZ102" s="111"/>
      <c r="BA102" s="111"/>
      <c r="BB102" s="111"/>
      <c r="BC102" s="111"/>
      <c r="BD102" s="111"/>
      <c r="BE102" s="111"/>
      <c r="BF102" s="111"/>
      <c r="BG102" s="111"/>
      <c r="BH102" s="111"/>
    </row>
    <row r="103" spans="1:60" outlineLevel="1" x14ac:dyDescent="0.2">
      <c r="A103" s="151"/>
      <c r="B103" s="151"/>
      <c r="C103" s="152"/>
      <c r="D103" s="153"/>
      <c r="E103" s="154"/>
      <c r="F103" s="155"/>
      <c r="G103" s="155"/>
      <c r="H103" s="155"/>
      <c r="I103" s="155"/>
      <c r="J103" s="155"/>
      <c r="K103" s="155"/>
      <c r="L103" s="155"/>
      <c r="M103" s="155"/>
      <c r="N103" s="153"/>
      <c r="O103" s="153"/>
      <c r="P103" s="153"/>
      <c r="Q103" s="153"/>
      <c r="R103" s="153"/>
      <c r="S103" s="153"/>
      <c r="T103" s="153"/>
      <c r="U103" s="153"/>
      <c r="V103" s="111"/>
      <c r="W103" s="111"/>
      <c r="X103" s="111"/>
      <c r="Y103" s="111"/>
      <c r="Z103" s="111"/>
      <c r="AA103" s="111"/>
      <c r="AB103" s="111"/>
      <c r="AC103" s="111"/>
      <c r="AD103" s="111"/>
      <c r="AE103" s="111"/>
      <c r="AF103" s="111"/>
      <c r="AG103" s="111"/>
      <c r="AH103" s="111"/>
      <c r="AI103" s="111"/>
      <c r="AJ103" s="111"/>
      <c r="AK103" s="111"/>
      <c r="AL103" s="111"/>
      <c r="AM103" s="111"/>
      <c r="AN103" s="111"/>
      <c r="AO103" s="111"/>
      <c r="AP103" s="111"/>
      <c r="AQ103" s="111"/>
      <c r="AR103" s="111"/>
      <c r="AS103" s="111"/>
      <c r="AT103" s="111"/>
      <c r="AU103" s="111"/>
      <c r="AV103" s="111"/>
      <c r="AW103" s="111"/>
      <c r="AX103" s="111"/>
      <c r="AY103" s="111"/>
      <c r="AZ103" s="111"/>
      <c r="BA103" s="111"/>
      <c r="BB103" s="111"/>
      <c r="BC103" s="111"/>
      <c r="BD103" s="111"/>
      <c r="BE103" s="111"/>
      <c r="BF103" s="111"/>
      <c r="BG103" s="111"/>
      <c r="BH103" s="111"/>
    </row>
    <row r="104" spans="1:60" outlineLevel="1" x14ac:dyDescent="0.2">
      <c r="A104" s="151"/>
      <c r="B104" s="151"/>
      <c r="C104" s="152"/>
      <c r="D104" s="153"/>
      <c r="E104" s="154"/>
      <c r="F104" s="155"/>
      <c r="G104" s="155"/>
      <c r="H104" s="155"/>
      <c r="I104" s="155"/>
      <c r="J104" s="155"/>
      <c r="K104" s="155"/>
      <c r="L104" s="155"/>
      <c r="M104" s="155"/>
      <c r="N104" s="153"/>
      <c r="O104" s="153"/>
      <c r="P104" s="153"/>
      <c r="Q104" s="153"/>
      <c r="R104" s="153"/>
      <c r="S104" s="153"/>
      <c r="T104" s="153"/>
      <c r="U104" s="153"/>
      <c r="V104" s="111"/>
      <c r="W104" s="111"/>
      <c r="X104" s="111"/>
      <c r="Y104" s="111"/>
      <c r="Z104" s="111"/>
      <c r="AA104" s="111"/>
      <c r="AB104" s="111"/>
      <c r="AC104" s="111"/>
      <c r="AD104" s="111"/>
      <c r="AE104" s="111"/>
      <c r="AF104" s="111"/>
      <c r="AG104" s="111"/>
      <c r="AH104" s="111"/>
      <c r="AI104" s="111"/>
      <c r="AJ104" s="111"/>
      <c r="AK104" s="111"/>
      <c r="AL104" s="111"/>
      <c r="AM104" s="111"/>
      <c r="AN104" s="111"/>
      <c r="AO104" s="111"/>
      <c r="AP104" s="111"/>
      <c r="AQ104" s="111"/>
      <c r="AR104" s="111"/>
      <c r="AS104" s="111"/>
      <c r="AT104" s="111"/>
      <c r="AU104" s="111"/>
      <c r="AV104" s="111"/>
      <c r="AW104" s="111"/>
      <c r="AX104" s="111"/>
      <c r="AY104" s="111"/>
      <c r="AZ104" s="111"/>
      <c r="BA104" s="111"/>
      <c r="BB104" s="111"/>
      <c r="BC104" s="111"/>
      <c r="BD104" s="111"/>
      <c r="BE104" s="111"/>
      <c r="BF104" s="111"/>
      <c r="BG104" s="111"/>
      <c r="BH104" s="111"/>
    </row>
    <row r="105" spans="1:60" outlineLevel="1" x14ac:dyDescent="0.2">
      <c r="A105" s="151"/>
      <c r="B105" s="151"/>
      <c r="C105" s="152"/>
      <c r="D105" s="153"/>
      <c r="E105" s="154"/>
      <c r="F105" s="155"/>
      <c r="G105" s="155"/>
      <c r="H105" s="155"/>
      <c r="I105" s="155"/>
      <c r="J105" s="155"/>
      <c r="K105" s="155"/>
      <c r="L105" s="155"/>
      <c r="M105" s="155"/>
      <c r="N105" s="153"/>
      <c r="O105" s="153"/>
      <c r="P105" s="153"/>
      <c r="Q105" s="153"/>
      <c r="R105" s="153"/>
      <c r="S105" s="153"/>
      <c r="T105" s="153"/>
      <c r="U105" s="153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1"/>
      <c r="AW105" s="111"/>
      <c r="AX105" s="111"/>
      <c r="AY105" s="111"/>
      <c r="AZ105" s="111"/>
      <c r="BA105" s="111"/>
      <c r="BB105" s="111"/>
      <c r="BC105" s="111"/>
      <c r="BD105" s="111"/>
      <c r="BE105" s="111"/>
      <c r="BF105" s="111"/>
      <c r="BG105" s="111"/>
      <c r="BH105" s="111"/>
    </row>
    <row r="106" spans="1:60" x14ac:dyDescent="0.2">
      <c r="A106" s="4"/>
      <c r="B106" s="5" t="s">
        <v>200</v>
      </c>
      <c r="C106" s="147" t="s">
        <v>200</v>
      </c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AC106">
        <v>15</v>
      </c>
      <c r="AD106">
        <v>21</v>
      </c>
    </row>
    <row r="107" spans="1:60" x14ac:dyDescent="0.2">
      <c r="C107" s="148"/>
      <c r="AE107" t="s">
        <v>201</v>
      </c>
    </row>
  </sheetData>
  <mergeCells count="4">
    <mergeCell ref="A1:G1"/>
    <mergeCell ref="C2:G2"/>
    <mergeCell ref="C3:G3"/>
    <mergeCell ref="C4:G4"/>
  </mergeCells>
  <phoneticPr fontId="16" type="noConversion"/>
  <pageMargins left="0.59055118110236204" right="0.39370078740157499" top="0.78740157499999996" bottom="0.78740157499999996" header="0.3" footer="0.3"/>
  <extLst>
    <ext xmlns:mx="http://schemas.microsoft.com/office/mac/excel/2008/main" uri="{64002731-A6B0-56B0-2670-7721B7C09600}">
      <mx:PLV Mode="0" OnePage="0" WScale="95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ba82df-b4c6-4ea4-a873-7803423171e9">
      <Terms xmlns="http://schemas.microsoft.com/office/infopath/2007/PartnerControls"/>
    </lcf76f155ced4ddcb4097134ff3c332f>
    <TaxCatchAll xmlns="3ed637ea-0024-4b2b-adaf-dfbec1ff704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232082204DF34A9F5B34594F224000" ma:contentTypeVersion="14" ma:contentTypeDescription="Create a new document." ma:contentTypeScope="" ma:versionID="689b937fac8d34ce9a565019972f2521">
  <xsd:schema xmlns:xsd="http://www.w3.org/2001/XMLSchema" xmlns:xs="http://www.w3.org/2001/XMLSchema" xmlns:p="http://schemas.microsoft.com/office/2006/metadata/properties" xmlns:ns2="a6ba82df-b4c6-4ea4-a873-7803423171e9" xmlns:ns3="3ed637ea-0024-4b2b-adaf-dfbec1ff7045" targetNamespace="http://schemas.microsoft.com/office/2006/metadata/properties" ma:root="true" ma:fieldsID="6b99c238fe731f2eae5a0c9b858f1b55" ns2:_="" ns3:_="">
    <xsd:import namespace="a6ba82df-b4c6-4ea4-a873-7803423171e9"/>
    <xsd:import namespace="3ed637ea-0024-4b2b-adaf-dfbec1ff70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ba82df-b4c6-4ea4-a873-7803423171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3f2a41f-414c-4eb0-a2bc-36ec4eba1c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d637ea-0024-4b2b-adaf-dfbec1ff704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eabebfd-74b6-46b3-b763-330c7471f291}" ma:internalName="TaxCatchAll" ma:showField="CatchAllData" ma:web="3ed637ea-0024-4b2b-adaf-dfbec1ff70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8B3DEC-F5F5-4321-8A13-C2BF5303FC7B}">
  <ds:schemaRefs>
    <ds:schemaRef ds:uri="http://schemas.microsoft.com/office/2006/metadata/properties"/>
    <ds:schemaRef ds:uri="http://schemas.microsoft.com/office/infopath/2007/PartnerControls"/>
    <ds:schemaRef ds:uri="a6ba82df-b4c6-4ea4-a873-7803423171e9"/>
    <ds:schemaRef ds:uri="3ed637ea-0024-4b2b-adaf-dfbec1ff7045"/>
  </ds:schemaRefs>
</ds:datastoreItem>
</file>

<file path=customXml/itemProps2.xml><?xml version="1.0" encoding="utf-8"?>
<ds:datastoreItem xmlns:ds="http://schemas.openxmlformats.org/officeDocument/2006/customXml" ds:itemID="{4C7F8177-36A6-48AC-97BD-4730472C82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BB9612-4089-46E6-996A-68CA119B36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ba82df-b4c6-4ea4-a873-7803423171e9"/>
    <ds:schemaRef ds:uri="3ed637ea-0024-4b2b-adaf-dfbec1ff70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41</vt:i4>
      </vt:variant>
    </vt:vector>
  </HeadingPairs>
  <TitlesOfParts>
    <vt:vector size="45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Stavba!Objekt</vt:lpstr>
      <vt:lpstr>' Pol'!Oblast_tisku</vt:lpstr>
      <vt:lpstr>Stavba!Oblast_tisku</vt:lpstr>
      <vt:lpstr>Stavba!odic</vt:lpstr>
      <vt:lpstr>Stavba!oico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Veronika Kloudová</cp:lastModifiedBy>
  <cp:revision/>
  <dcterms:created xsi:type="dcterms:W3CDTF">2009-04-08T07:15:50Z</dcterms:created>
  <dcterms:modified xsi:type="dcterms:W3CDTF">2024-07-03T11:42:14Z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0x01010021232082204DF34A9F5B34594F224000</vt:lpwstr>
  </property>
</Properties>
</file>